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010" activeTab="3"/>
  </bookViews>
  <sheets>
    <sheet name="Kalendarz" sheetId="1" r:id="rId1"/>
    <sheet name="B21" sheetId="2" r:id="rId2"/>
    <sheet name="B22" sheetId="3" r:id="rId3"/>
    <sheet name="B23" sheetId="4" r:id="rId4"/>
    <sheet name="B24" sheetId="5" r:id="rId5"/>
    <sheet name="C21" sheetId="6" r:id="rId6"/>
    <sheet name="C22a" sheetId="7" r:id="rId7"/>
    <sheet name="C22b" sheetId="8" r:id="rId8"/>
    <sheet name="C23" sheetId="9" r:id="rId9"/>
    <sheet name="C24" sheetId="10" r:id="rId10"/>
    <sheet name="Opłaty za przekroczenie mocy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WORKGROUP</author>
  </authors>
  <commentList>
    <comment ref="D100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OPŁATY SĄ LICZONE PRAWIDŁOWO GDY WPROWADZI SIĘ DANE W TABELI WYŻEJ</t>
        </r>
      </text>
    </comment>
    <comment ref="E100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OPŁATY SĄ LICZONE PRAWIDŁOWO GDY WPROWADZI SIĘ DANE W TABELI WYŻEJ</t>
        </r>
      </text>
    </comment>
    <comment ref="B101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Sugerowana moc umowna (maksymalna z pomiarów)</t>
        </r>
      </text>
    </comment>
  </commentList>
</comments>
</file>

<file path=xl/sharedStrings.xml><?xml version="1.0" encoding="utf-8"?>
<sst xmlns="http://schemas.openxmlformats.org/spreadsheetml/2006/main" count="1952" uniqueCount="172">
  <si>
    <t>poniedziałek</t>
  </si>
  <si>
    <t>wtorek</t>
  </si>
  <si>
    <t>środa</t>
  </si>
  <si>
    <t>czwartek</t>
  </si>
  <si>
    <t>piątek</t>
  </si>
  <si>
    <t>sobota</t>
  </si>
  <si>
    <t>niedziela</t>
  </si>
  <si>
    <t>godzina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</si>
  <si>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</si>
  <si>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</si>
  <si>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</si>
  <si>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</si>
  <si>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</si>
  <si>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</si>
  <si>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</si>
  <si>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</si>
  <si>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</si>
  <si>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</si>
  <si>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</si>
  <si>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</si>
  <si>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</si>
  <si>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</si>
  <si>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</si>
  <si>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</si>
  <si>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</si>
  <si>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</si>
  <si>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</si>
  <si>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</si>
  <si>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</si>
  <si>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</si>
  <si>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</si>
  <si>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</si>
  <si>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1.04-31.05 oraz 1.08-31.09</t>
  </si>
  <si>
    <t>1.06-31.07</t>
  </si>
  <si>
    <t>Styczeń</t>
  </si>
  <si>
    <t>Po</t>
  </si>
  <si>
    <t>Wt</t>
  </si>
  <si>
    <t>Śr</t>
  </si>
  <si>
    <t>Cz</t>
  </si>
  <si>
    <t>Pi</t>
  </si>
  <si>
    <t>So</t>
  </si>
  <si>
    <t>Ni</t>
  </si>
  <si>
    <t>Liczba dni</t>
  </si>
  <si>
    <t>Lipiec</t>
  </si>
  <si>
    <t>szczyt przedpołudniowy</t>
  </si>
  <si>
    <t xml:space="preserve">szczyt popołudniowy </t>
  </si>
  <si>
    <t xml:space="preserve">godziny doliny obciążenia </t>
  </si>
  <si>
    <t>pozostałe godziny doby</t>
  </si>
  <si>
    <t>1.01-31.03 oraz 1.10-31.12 oraz wszystkie soboty i niedziele</t>
  </si>
  <si>
    <t>Luty</t>
  </si>
  <si>
    <t>Sierpień</t>
  </si>
  <si>
    <t>Marzec</t>
  </si>
  <si>
    <t>Maj</t>
  </si>
  <si>
    <t>Czerwiec</t>
  </si>
  <si>
    <t>Siepień</t>
  </si>
  <si>
    <t>Wrzesień</t>
  </si>
  <si>
    <t>Październik</t>
  </si>
  <si>
    <t>Listopad</t>
  </si>
  <si>
    <t>Grudzień</t>
  </si>
  <si>
    <t>Rok</t>
  </si>
  <si>
    <t>abonament, zł/m-c</t>
  </si>
  <si>
    <t>Kwiecień</t>
  </si>
  <si>
    <t>Legenda</t>
  </si>
  <si>
    <t>Poniedziałek</t>
  </si>
  <si>
    <t>Wtorek</t>
  </si>
  <si>
    <t>Środa</t>
  </si>
  <si>
    <t>Czwartek</t>
  </si>
  <si>
    <t>Piątek</t>
  </si>
  <si>
    <t>Sobota</t>
  </si>
  <si>
    <t>Niedziela</t>
  </si>
  <si>
    <t>Liczba świąt</t>
  </si>
  <si>
    <t>składnik stały opłaty sieciowej, zł/MW/m-c</t>
  </si>
  <si>
    <t>stawka opłaty przejściowej zł/kW/m-c</t>
  </si>
  <si>
    <t>składnik zmienny stawki sieciowej,  zł/MWh</t>
  </si>
  <si>
    <t xml:space="preserve">składnik zmienny stawki sieciowej,  zł/MWh </t>
  </si>
  <si>
    <t>opłata za usługę dystybucji, w tym:</t>
  </si>
  <si>
    <t>zużycie - szczyt przedpołudniowy</t>
  </si>
  <si>
    <t>zużycie - szczyt popołudniowy</t>
  </si>
  <si>
    <t xml:space="preserve">zużycie - godziny doliny obciążenia </t>
  </si>
  <si>
    <t>zużycie - pozostałe godziny</t>
  </si>
  <si>
    <t>cena- szczyt przedpołudniowy</t>
  </si>
  <si>
    <t>cena - szczyt popołudniowy</t>
  </si>
  <si>
    <t>cena  - pozostałe godziny</t>
  </si>
  <si>
    <t xml:space="preserve">cena - godziny doliny obciążenia </t>
  </si>
  <si>
    <t>Stawka opłat</t>
  </si>
  <si>
    <t>zużycie w kW, w tym:</t>
  </si>
  <si>
    <t>cena energii w zł, w tym:</t>
  </si>
  <si>
    <t>Stawka opłat, zł/MWh</t>
  </si>
  <si>
    <t>Cena łącznie (energia+dystrybucja)</t>
  </si>
  <si>
    <t>1.10-31.03</t>
  </si>
  <si>
    <t>1.04-30.09</t>
  </si>
  <si>
    <t>strefa szczytowa</t>
  </si>
  <si>
    <t>strefa pozaszczytowa</t>
  </si>
  <si>
    <t>styczeń, luty, listopad, grudzień</t>
  </si>
  <si>
    <t>marzec, październik</t>
  </si>
  <si>
    <t>kwiecień, wrzesień</t>
  </si>
  <si>
    <t>maj, czerwiec, lipiec, sierpień</t>
  </si>
  <si>
    <t xml:space="preserve">Sobota </t>
  </si>
  <si>
    <t>zużycie - strefa szczytowa</t>
  </si>
  <si>
    <t>zużycie - strefa pozaszczytowa</t>
  </si>
  <si>
    <t>cena - strefa szczytowa</t>
  </si>
  <si>
    <t xml:space="preserve">cena  - strefa pozaszczytowa </t>
  </si>
  <si>
    <t>strefa całodobowa</t>
  </si>
  <si>
    <t>cena- strefa całodobowa</t>
  </si>
  <si>
    <t>cena energii - strefa całodobowa</t>
  </si>
  <si>
    <t>zużycie w kW - strefa całodobowa</t>
  </si>
  <si>
    <t>zużycie energii</t>
  </si>
  <si>
    <t>zużycie energii w kWh, w tym:</t>
  </si>
  <si>
    <t>cena energii, w tym:</t>
  </si>
  <si>
    <t>moc umowna</t>
  </si>
  <si>
    <t>stawka jakościowa</t>
  </si>
  <si>
    <t>stawka jakościowa, zł/MWh</t>
  </si>
  <si>
    <t>Strefa nocna</t>
  </si>
  <si>
    <t>strefa dzienna</t>
  </si>
  <si>
    <t>zużycie - strefa dzienna</t>
  </si>
  <si>
    <t>zużycie - strefa nocna</t>
  </si>
  <si>
    <t>cena - strefa dzienna</t>
  </si>
  <si>
    <t>cena - strefa nocna</t>
  </si>
  <si>
    <t>wtorki styczeń</t>
  </si>
  <si>
    <t>taryfa B21</t>
  </si>
  <si>
    <t>taryfa B22</t>
  </si>
  <si>
    <t>strefa</t>
  </si>
  <si>
    <t>zużycie energii, kWh</t>
  </si>
  <si>
    <t>dzień</t>
  </si>
  <si>
    <t>taryfa B23</t>
  </si>
  <si>
    <t>taryfa B24</t>
  </si>
  <si>
    <t>taryfa C21</t>
  </si>
  <si>
    <t>taryfa C22a</t>
  </si>
  <si>
    <t>taryfa C22b</t>
  </si>
  <si>
    <t>taryfa C23</t>
  </si>
  <si>
    <t>taryfa C24</t>
  </si>
  <si>
    <t>moc 15-min, kW</t>
  </si>
  <si>
    <t>opłata dystrybucyjna stała + przejściowa</t>
  </si>
  <si>
    <t>max moc godzinowa, kW</t>
  </si>
  <si>
    <t>max 10 mocy</t>
  </si>
  <si>
    <t>max 10 przekroczeń</t>
  </si>
  <si>
    <t>moc umowna, kW</t>
  </si>
  <si>
    <t>n</t>
  </si>
  <si>
    <t>zużycie w szczycie przedpołudniowym</t>
  </si>
  <si>
    <t>zużycie w szczycie popołudniowym</t>
  </si>
  <si>
    <t xml:space="preserve">zużycie w godzinach doliny obciążenia </t>
  </si>
  <si>
    <t>cena energii w szczycie przedpołudniowym</t>
  </si>
  <si>
    <t>cena energii w szczycie popołudniowym</t>
  </si>
  <si>
    <t xml:space="preserve">cena  energii w godzinach doliny obciążenia </t>
  </si>
  <si>
    <t>cena energii w pozostałych godzinach doby</t>
  </si>
  <si>
    <t>opłata za pobraną energię, w tym:</t>
  </si>
  <si>
    <t>zużycie energii, w tym:</t>
  </si>
  <si>
    <t>abonament</t>
  </si>
  <si>
    <t>opłata przejściowa</t>
  </si>
  <si>
    <t>opłata sieciowa stała (za moc umowną)</t>
  </si>
  <si>
    <t>opłata jakościowa</t>
  </si>
  <si>
    <t xml:space="preserve">opłata sieciowa zmienna - szczyt przedpołudniowy </t>
  </si>
  <si>
    <t xml:space="preserve">opłata sieciowa zmienna - szczyt popołudniowy </t>
  </si>
  <si>
    <t>opłata sieciowa zmienna - godziny doliny obciążenia</t>
  </si>
  <si>
    <t>opłata sieciowa zmienna -pozostałe godziny doby</t>
  </si>
  <si>
    <t>Zestawienie procentowe w ujęciu rocznym</t>
  </si>
  <si>
    <t>zużycie w strefie dziennej</t>
  </si>
  <si>
    <t>zużycie w strefie nocnej</t>
  </si>
  <si>
    <t>cena energii w strefie dziennej</t>
  </si>
  <si>
    <t>cena energii w strefie nocnej</t>
  </si>
  <si>
    <t>opłata sieciowa zmienna - strefa dzienna</t>
  </si>
  <si>
    <t>opłata sieciowa zmienna - strefa nocna</t>
  </si>
  <si>
    <t>zużycie w strefie szczytowej</t>
  </si>
  <si>
    <t>zużycie w strefie pozaszczytowej</t>
  </si>
  <si>
    <t>cena energii - strefa szczytowa</t>
  </si>
  <si>
    <t>cena energii - strefa pozaszczytowa</t>
  </si>
  <si>
    <t xml:space="preserve">opłata sieciowa zmienna - strefa szczytowa </t>
  </si>
  <si>
    <t xml:space="preserve">opłata sieciowa zmienna - strefa pozaszczytowa </t>
  </si>
  <si>
    <t xml:space="preserve">opłata sieciowa zmienna - strefa całodobowa </t>
  </si>
  <si>
    <t>zużycie w pozostałych godzinach doby</t>
  </si>
  <si>
    <t>opłata z tytułu przekroczenia mocy umownej (wariant B)</t>
  </si>
  <si>
    <t>opłata z tytułu przekroczenia mocy umownej (wariant 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</si>
</sst>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7"/>
      <name val="Calibri"/>
      <family val="2"/>
    </font>
    <font>
      <sz val="11"/>
      <color indexed="8"/>
      <name val="Symath"/>
      <family val="0"/>
    </font>
    <font>
      <sz val="5"/>
      <color indexed="8"/>
      <name val="Symath"/>
      <family val="0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7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30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right" vertical="top" wrapText="1"/>
    </xf>
    <xf numFmtId="0" fontId="4" fillId="32" borderId="12" xfId="0" applyFont="1" applyFill="1" applyBorder="1" applyAlignment="1">
      <alignment horizontal="right" vertical="top" wrapText="1"/>
    </xf>
    <xf numFmtId="0" fontId="3" fillId="32" borderId="10" xfId="0" applyFont="1" applyFill="1" applyBorder="1" applyAlignment="1">
      <alignment horizontal="right" vertical="top" wrapText="1"/>
    </xf>
    <xf numFmtId="0" fontId="0" fillId="32" borderId="11" xfId="0" applyFill="1" applyBorder="1" applyAlignment="1">
      <alignment/>
    </xf>
    <xf numFmtId="0" fontId="4" fillId="32" borderId="11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5" fillId="33" borderId="0" xfId="0" applyFont="1" applyFill="1" applyAlignment="1">
      <alignment/>
    </xf>
    <xf numFmtId="0" fontId="3" fillId="32" borderId="0" xfId="0" applyFont="1" applyFill="1" applyBorder="1" applyAlignment="1">
      <alignment horizontal="right" vertical="top" wrapText="1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4" xfId="0" applyBorder="1" applyAlignment="1">
      <alignment/>
    </xf>
    <xf numFmtId="0" fontId="0" fillId="32" borderId="15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64" fontId="5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" fontId="5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0" fillId="32" borderId="16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20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" fontId="5" fillId="33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6" fillId="0" borderId="17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6" fillId="34" borderId="18" xfId="0" applyNumberFormat="1" applyFont="1" applyFill="1" applyBorder="1" applyAlignment="1">
      <alignment/>
    </xf>
    <xf numFmtId="164" fontId="7" fillId="33" borderId="18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2" fontId="10" fillId="32" borderId="16" xfId="0" applyNumberFormat="1" applyFont="1" applyFill="1" applyBorder="1" applyAlignment="1">
      <alignment/>
    </xf>
    <xf numFmtId="2" fontId="10" fillId="32" borderId="20" xfId="0" applyNumberFormat="1" applyFont="1" applyFill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164" fontId="0" fillId="3" borderId="17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6" fillId="3" borderId="18" xfId="0" applyNumberFormat="1" applyFont="1" applyFill="1" applyBorder="1" applyAlignment="1">
      <alignment/>
    </xf>
    <xf numFmtId="1" fontId="5" fillId="34" borderId="0" xfId="0" applyNumberFormat="1" applyFont="1" applyFill="1" applyAlignment="1">
      <alignment/>
    </xf>
    <xf numFmtId="49" fontId="5" fillId="0" borderId="17" xfId="0" applyNumberFormat="1" applyFont="1" applyBorder="1" applyAlignment="1">
      <alignment/>
    </xf>
    <xf numFmtId="1" fontId="5" fillId="33" borderId="16" xfId="0" applyNumberFormat="1" applyFont="1" applyFill="1" applyBorder="1" applyAlignment="1">
      <alignment/>
    </xf>
    <xf numFmtId="1" fontId="5" fillId="34" borderId="16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1" fontId="5" fillId="33" borderId="20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2" fontId="5" fillId="34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34" borderId="17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34" borderId="17" xfId="0" applyNumberFormat="1" applyFont="1" applyFill="1" applyBorder="1" applyAlignment="1">
      <alignment/>
    </xf>
    <xf numFmtId="164" fontId="0" fillId="34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164" fontId="9" fillId="0" borderId="17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24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17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9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164" fontId="13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5" fillId="0" borderId="2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0" borderId="25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0" borderId="18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6" fillId="32" borderId="0" xfId="0" applyFont="1" applyFill="1" applyAlignment="1">
      <alignment horizontal="right" vertical="top" wrapText="1"/>
    </xf>
    <xf numFmtId="0" fontId="0" fillId="0" borderId="21" xfId="0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5" borderId="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3.7109375" style="0" customWidth="1"/>
  </cols>
  <sheetData>
    <row r="1" spans="2:48" ht="15">
      <c r="B1" s="198" t="s">
        <v>34</v>
      </c>
      <c r="C1" s="198"/>
      <c r="D1" s="198"/>
      <c r="E1" s="198"/>
      <c r="F1" s="198"/>
      <c r="G1" s="198"/>
      <c r="H1" s="199"/>
      <c r="J1" s="198" t="s">
        <v>49</v>
      </c>
      <c r="K1" s="198"/>
      <c r="L1" s="198"/>
      <c r="M1" s="198"/>
      <c r="N1" s="198"/>
      <c r="O1" s="198"/>
      <c r="P1" s="199"/>
      <c r="R1" s="198" t="s">
        <v>51</v>
      </c>
      <c r="S1" s="198"/>
      <c r="T1" s="198"/>
      <c r="U1" s="198"/>
      <c r="V1" s="198"/>
      <c r="W1" s="198"/>
      <c r="X1" s="199"/>
      <c r="Z1" s="198" t="s">
        <v>61</v>
      </c>
      <c r="AA1" s="198"/>
      <c r="AB1" s="198"/>
      <c r="AC1" s="198"/>
      <c r="AD1" s="198"/>
      <c r="AE1" s="198"/>
      <c r="AF1" s="199"/>
      <c r="AH1" s="198" t="s">
        <v>52</v>
      </c>
      <c r="AI1" s="198"/>
      <c r="AJ1" s="198"/>
      <c r="AK1" s="198"/>
      <c r="AL1" s="198"/>
      <c r="AM1" s="198"/>
      <c r="AN1" s="199"/>
      <c r="AP1" s="198" t="s">
        <v>53</v>
      </c>
      <c r="AQ1" s="198"/>
      <c r="AR1" s="198"/>
      <c r="AS1" s="198"/>
      <c r="AT1" s="198"/>
      <c r="AU1" s="198"/>
      <c r="AV1" s="199"/>
    </row>
    <row r="2" spans="2:48" ht="15.75" thickBot="1"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3" t="s">
        <v>41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3" t="s">
        <v>41</v>
      </c>
      <c r="R2" s="2" t="s">
        <v>35</v>
      </c>
      <c r="S2" s="2" t="s">
        <v>36</v>
      </c>
      <c r="T2" s="2" t="s">
        <v>37</v>
      </c>
      <c r="U2" s="2" t="s">
        <v>38</v>
      </c>
      <c r="V2" s="2" t="s">
        <v>39</v>
      </c>
      <c r="W2" s="2" t="s">
        <v>40</v>
      </c>
      <c r="X2" s="3" t="s">
        <v>41</v>
      </c>
      <c r="Z2" s="2" t="s">
        <v>35</v>
      </c>
      <c r="AA2" s="2" t="s">
        <v>36</v>
      </c>
      <c r="AB2" s="2" t="s">
        <v>37</v>
      </c>
      <c r="AC2" s="2" t="s">
        <v>38</v>
      </c>
      <c r="AD2" s="2" t="s">
        <v>39</v>
      </c>
      <c r="AE2" s="2" t="s">
        <v>40</v>
      </c>
      <c r="AF2" s="3" t="s">
        <v>41</v>
      </c>
      <c r="AH2" s="2" t="s">
        <v>35</v>
      </c>
      <c r="AI2" s="2" t="s">
        <v>36</v>
      </c>
      <c r="AJ2" s="2" t="s">
        <v>37</v>
      </c>
      <c r="AK2" s="2" t="s">
        <v>38</v>
      </c>
      <c r="AL2" s="2" t="s">
        <v>39</v>
      </c>
      <c r="AM2" s="2" t="s">
        <v>40</v>
      </c>
      <c r="AN2" s="3" t="s">
        <v>41</v>
      </c>
      <c r="AP2" s="2" t="s">
        <v>35</v>
      </c>
      <c r="AQ2" s="2" t="s">
        <v>36</v>
      </c>
      <c r="AR2" s="2" t="s">
        <v>37</v>
      </c>
      <c r="AS2" s="2" t="s">
        <v>38</v>
      </c>
      <c r="AT2" s="2" t="s">
        <v>39</v>
      </c>
      <c r="AU2" s="2" t="s">
        <v>40</v>
      </c>
      <c r="AV2" s="3" t="s">
        <v>41</v>
      </c>
    </row>
    <row r="3" spans="2:48" ht="15">
      <c r="B3" s="4"/>
      <c r="C3" s="4"/>
      <c r="D3" s="4"/>
      <c r="E3" s="4"/>
      <c r="F3" s="4"/>
      <c r="G3" s="4"/>
      <c r="H3" s="5">
        <v>1</v>
      </c>
      <c r="J3" s="4"/>
      <c r="K3" s="4"/>
      <c r="L3" s="4">
        <v>1</v>
      </c>
      <c r="M3" s="4">
        <v>2</v>
      </c>
      <c r="N3" s="4">
        <v>3</v>
      </c>
      <c r="O3" s="11">
        <v>4</v>
      </c>
      <c r="P3" s="5">
        <v>5</v>
      </c>
      <c r="R3" s="4"/>
      <c r="S3" s="4"/>
      <c r="T3" s="4"/>
      <c r="U3" s="4">
        <v>1</v>
      </c>
      <c r="V3" s="4">
        <v>2</v>
      </c>
      <c r="W3" s="4">
        <v>3</v>
      </c>
      <c r="X3" s="5">
        <v>4</v>
      </c>
      <c r="Z3" s="4"/>
      <c r="AA3" s="4"/>
      <c r="AB3" s="4"/>
      <c r="AC3" s="4"/>
      <c r="AD3" s="4"/>
      <c r="AE3" s="4"/>
      <c r="AF3" s="5">
        <v>1</v>
      </c>
      <c r="AH3" s="4"/>
      <c r="AI3" s="190">
        <v>1</v>
      </c>
      <c r="AJ3" s="4">
        <v>2</v>
      </c>
      <c r="AK3" s="190">
        <v>3</v>
      </c>
      <c r="AL3" s="4">
        <v>4</v>
      </c>
      <c r="AM3" s="4">
        <v>5</v>
      </c>
      <c r="AN3" s="5">
        <v>6</v>
      </c>
      <c r="AP3" s="4"/>
      <c r="AQ3" s="4"/>
      <c r="AR3" s="4"/>
      <c r="AS3" s="4"/>
      <c r="AT3" s="4">
        <v>1</v>
      </c>
      <c r="AU3" s="4">
        <v>2</v>
      </c>
      <c r="AV3" s="5">
        <v>3</v>
      </c>
    </row>
    <row r="4" spans="2:48" ht="15">
      <c r="B4" s="4">
        <v>2</v>
      </c>
      <c r="C4" s="4">
        <v>3</v>
      </c>
      <c r="D4" s="4">
        <v>4</v>
      </c>
      <c r="E4" s="4">
        <v>5</v>
      </c>
      <c r="F4" s="190">
        <v>6</v>
      </c>
      <c r="G4" s="4">
        <v>7</v>
      </c>
      <c r="H4" s="5">
        <v>8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11">
        <v>11</v>
      </c>
      <c r="P4" s="5">
        <v>12</v>
      </c>
      <c r="R4" s="4">
        <v>5</v>
      </c>
      <c r="S4" s="4">
        <v>6</v>
      </c>
      <c r="T4" s="4">
        <v>7</v>
      </c>
      <c r="U4" s="4">
        <v>8</v>
      </c>
      <c r="V4" s="4">
        <v>9</v>
      </c>
      <c r="W4" s="4">
        <v>10</v>
      </c>
      <c r="X4" s="5">
        <v>11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4">
        <v>7</v>
      </c>
      <c r="AF4" s="5">
        <v>8</v>
      </c>
      <c r="AH4" s="4">
        <v>7</v>
      </c>
      <c r="AI4" s="4">
        <v>8</v>
      </c>
      <c r="AJ4" s="4">
        <v>9</v>
      </c>
      <c r="AK4" s="4">
        <v>10</v>
      </c>
      <c r="AL4" s="4">
        <v>11</v>
      </c>
      <c r="AM4" s="4">
        <v>12</v>
      </c>
      <c r="AN4" s="5">
        <v>13</v>
      </c>
      <c r="AP4" s="4">
        <v>4</v>
      </c>
      <c r="AQ4" s="4">
        <v>5</v>
      </c>
      <c r="AR4" s="4">
        <v>6</v>
      </c>
      <c r="AS4" s="190">
        <v>7</v>
      </c>
      <c r="AT4" s="4">
        <v>8</v>
      </c>
      <c r="AU4" s="4">
        <v>9</v>
      </c>
      <c r="AV4" s="5">
        <v>10</v>
      </c>
    </row>
    <row r="5" spans="2:48" ht="15"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  <c r="H5" s="5">
        <v>15</v>
      </c>
      <c r="J5" s="4">
        <v>13</v>
      </c>
      <c r="K5" s="4">
        <v>14</v>
      </c>
      <c r="L5" s="4">
        <v>15</v>
      </c>
      <c r="M5" s="4">
        <v>16</v>
      </c>
      <c r="N5" s="4">
        <v>17</v>
      </c>
      <c r="O5" s="11">
        <v>18</v>
      </c>
      <c r="P5" s="5">
        <v>19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5">
        <v>18</v>
      </c>
      <c r="Z5" s="190">
        <v>9</v>
      </c>
      <c r="AA5" s="4">
        <v>10</v>
      </c>
      <c r="AB5" s="4">
        <v>11</v>
      </c>
      <c r="AC5" s="4">
        <v>12</v>
      </c>
      <c r="AD5" s="4">
        <v>13</v>
      </c>
      <c r="AE5" s="4">
        <v>14</v>
      </c>
      <c r="AF5" s="5">
        <v>15</v>
      </c>
      <c r="AH5" s="4">
        <v>14</v>
      </c>
      <c r="AI5" s="4">
        <v>15</v>
      </c>
      <c r="AJ5" s="4">
        <v>16</v>
      </c>
      <c r="AK5" s="4">
        <v>17</v>
      </c>
      <c r="AL5" s="4">
        <v>18</v>
      </c>
      <c r="AM5" s="4">
        <v>19</v>
      </c>
      <c r="AN5" s="5">
        <v>20</v>
      </c>
      <c r="AP5" s="4">
        <v>11</v>
      </c>
      <c r="AQ5" s="4">
        <v>12</v>
      </c>
      <c r="AR5" s="4">
        <v>13</v>
      </c>
      <c r="AS5" s="4">
        <v>14</v>
      </c>
      <c r="AT5" s="4">
        <v>15</v>
      </c>
      <c r="AU5" s="4">
        <v>16</v>
      </c>
      <c r="AV5" s="5">
        <v>17</v>
      </c>
    </row>
    <row r="6" spans="2:48" ht="15">
      <c r="B6" s="4">
        <v>16</v>
      </c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5">
        <v>22</v>
      </c>
      <c r="J6" s="4">
        <v>20</v>
      </c>
      <c r="K6" s="4">
        <v>21</v>
      </c>
      <c r="L6" s="4">
        <v>22</v>
      </c>
      <c r="M6" s="4">
        <v>23</v>
      </c>
      <c r="N6" s="4">
        <v>24</v>
      </c>
      <c r="O6" s="11">
        <v>25</v>
      </c>
      <c r="P6" s="5">
        <v>26</v>
      </c>
      <c r="R6" s="4">
        <v>19</v>
      </c>
      <c r="S6" s="4">
        <v>20</v>
      </c>
      <c r="T6" s="4">
        <v>21</v>
      </c>
      <c r="U6" s="4">
        <v>22</v>
      </c>
      <c r="V6" s="4">
        <v>23</v>
      </c>
      <c r="W6" s="4">
        <v>24</v>
      </c>
      <c r="X6" s="5">
        <v>25</v>
      </c>
      <c r="Z6" s="4">
        <v>16</v>
      </c>
      <c r="AA6" s="4">
        <v>17</v>
      </c>
      <c r="AB6" s="4">
        <v>18</v>
      </c>
      <c r="AC6" s="4">
        <v>19</v>
      </c>
      <c r="AD6" s="4">
        <v>20</v>
      </c>
      <c r="AE6" s="4">
        <v>21</v>
      </c>
      <c r="AF6" s="5">
        <v>22</v>
      </c>
      <c r="AH6" s="4">
        <v>21</v>
      </c>
      <c r="AI6" s="4">
        <v>22</v>
      </c>
      <c r="AJ6" s="4">
        <v>23</v>
      </c>
      <c r="AK6" s="4">
        <v>24</v>
      </c>
      <c r="AL6" s="4">
        <v>25</v>
      </c>
      <c r="AM6" s="4">
        <v>26</v>
      </c>
      <c r="AN6" s="5">
        <v>27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5">
        <v>24</v>
      </c>
    </row>
    <row r="7" spans="2:48" ht="15.75" thickBot="1"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4">
        <v>28</v>
      </c>
      <c r="H7" s="5">
        <v>29</v>
      </c>
      <c r="J7" s="4">
        <v>27</v>
      </c>
      <c r="K7" s="4">
        <v>28</v>
      </c>
      <c r="L7" s="4">
        <v>29</v>
      </c>
      <c r="M7" s="4"/>
      <c r="N7" s="4"/>
      <c r="O7" s="11"/>
      <c r="P7" s="13"/>
      <c r="R7" s="6">
        <v>26</v>
      </c>
      <c r="S7" s="6">
        <v>27</v>
      </c>
      <c r="T7" s="6">
        <v>28</v>
      </c>
      <c r="U7" s="6">
        <v>29</v>
      </c>
      <c r="V7" s="6">
        <v>30</v>
      </c>
      <c r="W7" s="6">
        <v>31</v>
      </c>
      <c r="X7" s="7"/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8">
        <v>29</v>
      </c>
      <c r="AH7" s="6">
        <v>28</v>
      </c>
      <c r="AI7" s="6">
        <v>29</v>
      </c>
      <c r="AJ7" s="6">
        <v>30</v>
      </c>
      <c r="AK7" s="6">
        <v>31</v>
      </c>
      <c r="AL7" s="6"/>
      <c r="AM7" s="6"/>
      <c r="AN7" s="8"/>
      <c r="AP7" s="6">
        <v>25</v>
      </c>
      <c r="AQ7" s="6">
        <v>26</v>
      </c>
      <c r="AR7" s="6">
        <v>27</v>
      </c>
      <c r="AS7" s="6">
        <v>28</v>
      </c>
      <c r="AT7" s="6">
        <v>29</v>
      </c>
      <c r="AU7" s="6">
        <v>30</v>
      </c>
      <c r="AV7" s="8"/>
    </row>
    <row r="8" spans="2:16" ht="15.75" thickBot="1">
      <c r="B8" s="6">
        <v>30</v>
      </c>
      <c r="C8" s="6">
        <v>31</v>
      </c>
      <c r="D8" s="6"/>
      <c r="E8" s="6"/>
      <c r="F8" s="6"/>
      <c r="G8" s="9"/>
      <c r="H8" s="7"/>
      <c r="J8" s="6"/>
      <c r="K8" s="6"/>
      <c r="L8" s="6"/>
      <c r="M8" s="6"/>
      <c r="N8" s="6"/>
      <c r="O8" s="6"/>
      <c r="P8" s="15"/>
    </row>
    <row r="9" spans="1:48" ht="15">
      <c r="A9" t="s">
        <v>42</v>
      </c>
      <c r="B9">
        <f>COUNTIF(B3:B8,"&gt;0")</f>
        <v>5</v>
      </c>
      <c r="C9">
        <f aca="true" t="shared" si="0" ref="C9:O9">COUNTIF(C3:C8,"&gt;0")</f>
        <v>5</v>
      </c>
      <c r="D9">
        <f t="shared" si="0"/>
        <v>4</v>
      </c>
      <c r="E9">
        <f t="shared" si="0"/>
        <v>4</v>
      </c>
      <c r="F9">
        <f t="shared" si="0"/>
        <v>4</v>
      </c>
      <c r="G9">
        <f t="shared" si="0"/>
        <v>4</v>
      </c>
      <c r="H9">
        <f t="shared" si="0"/>
        <v>5</v>
      </c>
      <c r="J9">
        <f t="shared" si="0"/>
        <v>4</v>
      </c>
      <c r="K9">
        <f t="shared" si="0"/>
        <v>4</v>
      </c>
      <c r="L9">
        <f t="shared" si="0"/>
        <v>5</v>
      </c>
      <c r="M9">
        <f t="shared" si="0"/>
        <v>4</v>
      </c>
      <c r="N9">
        <f t="shared" si="0"/>
        <v>4</v>
      </c>
      <c r="O9">
        <f t="shared" si="0"/>
        <v>4</v>
      </c>
      <c r="P9">
        <f>COUNTIF(P3:P8,"&gt;0")</f>
        <v>4</v>
      </c>
      <c r="R9">
        <f aca="true" t="shared" si="1" ref="R9:X9">COUNTIF(R3:R8,"&gt;0")</f>
        <v>4</v>
      </c>
      <c r="S9">
        <f t="shared" si="1"/>
        <v>4</v>
      </c>
      <c r="T9">
        <f t="shared" si="1"/>
        <v>4</v>
      </c>
      <c r="U9">
        <f t="shared" si="1"/>
        <v>5</v>
      </c>
      <c r="V9">
        <f t="shared" si="1"/>
        <v>5</v>
      </c>
      <c r="W9">
        <f t="shared" si="1"/>
        <v>5</v>
      </c>
      <c r="X9">
        <f t="shared" si="1"/>
        <v>4</v>
      </c>
      <c r="Z9">
        <f aca="true" t="shared" si="2" ref="Z9:AF9">COUNTIF(Z3:Z8,"&gt;0")</f>
        <v>4</v>
      </c>
      <c r="AA9">
        <f t="shared" si="2"/>
        <v>4</v>
      </c>
      <c r="AB9">
        <f t="shared" si="2"/>
        <v>4</v>
      </c>
      <c r="AC9">
        <f t="shared" si="2"/>
        <v>4</v>
      </c>
      <c r="AD9">
        <f t="shared" si="2"/>
        <v>4</v>
      </c>
      <c r="AE9">
        <f t="shared" si="2"/>
        <v>4</v>
      </c>
      <c r="AF9">
        <f t="shared" si="2"/>
        <v>5</v>
      </c>
      <c r="AH9">
        <f aca="true" t="shared" si="3" ref="AH9:AN9">COUNTIF(AH3:AH8,"&gt;0")</f>
        <v>4</v>
      </c>
      <c r="AI9">
        <f t="shared" si="3"/>
        <v>5</v>
      </c>
      <c r="AJ9">
        <f t="shared" si="3"/>
        <v>5</v>
      </c>
      <c r="AK9">
        <f t="shared" si="3"/>
        <v>5</v>
      </c>
      <c r="AL9">
        <f t="shared" si="3"/>
        <v>4</v>
      </c>
      <c r="AM9">
        <f t="shared" si="3"/>
        <v>4</v>
      </c>
      <c r="AN9">
        <f t="shared" si="3"/>
        <v>4</v>
      </c>
      <c r="AP9">
        <f aca="true" t="shared" si="4" ref="AP9:AV9">COUNTIF(AP3:AP8,"&gt;0")</f>
        <v>4</v>
      </c>
      <c r="AQ9">
        <f t="shared" si="4"/>
        <v>4</v>
      </c>
      <c r="AR9">
        <f t="shared" si="4"/>
        <v>4</v>
      </c>
      <c r="AS9">
        <f t="shared" si="4"/>
        <v>4</v>
      </c>
      <c r="AT9">
        <f t="shared" si="4"/>
        <v>5</v>
      </c>
      <c r="AU9">
        <f t="shared" si="4"/>
        <v>5</v>
      </c>
      <c r="AV9">
        <f t="shared" si="4"/>
        <v>4</v>
      </c>
    </row>
    <row r="10" spans="1:48" ht="15">
      <c r="A10" t="s">
        <v>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  <c r="H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158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</row>
    <row r="11" spans="2:48" ht="15">
      <c r="B11" s="198" t="s">
        <v>43</v>
      </c>
      <c r="C11" s="198"/>
      <c r="D11" s="198"/>
      <c r="E11" s="198"/>
      <c r="F11" s="198"/>
      <c r="G11" s="198"/>
      <c r="H11" s="199"/>
      <c r="J11" s="198" t="s">
        <v>50</v>
      </c>
      <c r="K11" s="198"/>
      <c r="L11" s="198"/>
      <c r="M11" s="198"/>
      <c r="N11" s="198"/>
      <c r="O11" s="198"/>
      <c r="P11" s="199"/>
      <c r="R11" s="198" t="s">
        <v>55</v>
      </c>
      <c r="S11" s="198"/>
      <c r="T11" s="198"/>
      <c r="U11" s="198"/>
      <c r="V11" s="198"/>
      <c r="W11" s="198"/>
      <c r="X11" s="199"/>
      <c r="Z11" s="198" t="s">
        <v>56</v>
      </c>
      <c r="AA11" s="198"/>
      <c r="AB11" s="198"/>
      <c r="AC11" s="198"/>
      <c r="AD11" s="198"/>
      <c r="AE11" s="198"/>
      <c r="AF11" s="199"/>
      <c r="AH11" s="198" t="s">
        <v>57</v>
      </c>
      <c r="AI11" s="198"/>
      <c r="AJ11" s="198"/>
      <c r="AK11" s="198"/>
      <c r="AL11" s="198"/>
      <c r="AM11" s="198"/>
      <c r="AN11" s="199"/>
      <c r="AP11" s="198" t="s">
        <v>58</v>
      </c>
      <c r="AQ11" s="198"/>
      <c r="AR11" s="198"/>
      <c r="AS11" s="198"/>
      <c r="AT11" s="198"/>
      <c r="AU11" s="198"/>
      <c r="AV11" s="199"/>
    </row>
    <row r="12" spans="2:48" ht="15.75" thickBot="1">
      <c r="B12" s="2" t="s">
        <v>35</v>
      </c>
      <c r="C12" s="2" t="s">
        <v>36</v>
      </c>
      <c r="D12" s="2" t="s">
        <v>37</v>
      </c>
      <c r="E12" s="2" t="s">
        <v>38</v>
      </c>
      <c r="F12" s="2" t="s">
        <v>39</v>
      </c>
      <c r="G12" s="2" t="s">
        <v>40</v>
      </c>
      <c r="H12" s="3" t="s">
        <v>41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2" t="s">
        <v>40</v>
      </c>
      <c r="P12" s="3" t="s">
        <v>41</v>
      </c>
      <c r="R12" s="2" t="s">
        <v>35</v>
      </c>
      <c r="S12" s="2" t="s">
        <v>36</v>
      </c>
      <c r="T12" s="2" t="s">
        <v>37</v>
      </c>
      <c r="U12" s="2" t="s">
        <v>38</v>
      </c>
      <c r="V12" s="2" t="s">
        <v>39</v>
      </c>
      <c r="W12" s="2" t="s">
        <v>40</v>
      </c>
      <c r="X12" s="3" t="s">
        <v>41</v>
      </c>
      <c r="Z12" s="2" t="s">
        <v>35</v>
      </c>
      <c r="AA12" s="2" t="s">
        <v>36</v>
      </c>
      <c r="AB12" s="2" t="s">
        <v>37</v>
      </c>
      <c r="AC12" s="2" t="s">
        <v>38</v>
      </c>
      <c r="AD12" s="2" t="s">
        <v>39</v>
      </c>
      <c r="AE12" s="2" t="s">
        <v>40</v>
      </c>
      <c r="AF12" s="3" t="s">
        <v>41</v>
      </c>
      <c r="AH12" s="2" t="s">
        <v>35</v>
      </c>
      <c r="AI12" s="2" t="s">
        <v>36</v>
      </c>
      <c r="AJ12" s="2" t="s">
        <v>37</v>
      </c>
      <c r="AK12" s="2" t="s">
        <v>38</v>
      </c>
      <c r="AL12" s="2" t="s">
        <v>39</v>
      </c>
      <c r="AM12" s="2" t="s">
        <v>40</v>
      </c>
      <c r="AN12" s="3" t="s">
        <v>41</v>
      </c>
      <c r="AP12" s="2" t="s">
        <v>35</v>
      </c>
      <c r="AQ12" s="2" t="s">
        <v>36</v>
      </c>
      <c r="AR12" s="2" t="s">
        <v>37</v>
      </c>
      <c r="AS12" s="2" t="s">
        <v>38</v>
      </c>
      <c r="AT12" s="2" t="s">
        <v>39</v>
      </c>
      <c r="AU12" s="2" t="s">
        <v>40</v>
      </c>
      <c r="AV12" s="3" t="s">
        <v>41</v>
      </c>
    </row>
    <row r="13" spans="2:48" ht="15">
      <c r="B13" s="4"/>
      <c r="C13" s="4"/>
      <c r="D13" s="4"/>
      <c r="E13" s="4"/>
      <c r="F13" s="4"/>
      <c r="G13" s="4"/>
      <c r="H13" s="5">
        <v>1</v>
      </c>
      <c r="J13" s="4"/>
      <c r="K13" s="4"/>
      <c r="L13" s="4">
        <v>1</v>
      </c>
      <c r="M13" s="4">
        <v>2</v>
      </c>
      <c r="N13" s="4">
        <v>3</v>
      </c>
      <c r="O13" s="11">
        <v>4</v>
      </c>
      <c r="P13" s="5">
        <v>5</v>
      </c>
      <c r="R13" s="4"/>
      <c r="S13" s="4"/>
      <c r="T13" s="4"/>
      <c r="U13" s="4"/>
      <c r="V13" s="4"/>
      <c r="W13" s="4">
        <v>1</v>
      </c>
      <c r="X13" s="5">
        <v>2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5">
        <v>7</v>
      </c>
      <c r="AH13" s="4"/>
      <c r="AI13" s="4"/>
      <c r="AJ13" s="4"/>
      <c r="AK13" s="190">
        <v>1</v>
      </c>
      <c r="AL13" s="4">
        <v>2</v>
      </c>
      <c r="AM13" s="4">
        <v>3</v>
      </c>
      <c r="AN13" s="5">
        <v>4</v>
      </c>
      <c r="AP13" s="4"/>
      <c r="AQ13" s="4"/>
      <c r="AR13" s="4"/>
      <c r="AS13" s="4"/>
      <c r="AT13" s="4"/>
      <c r="AU13" s="4">
        <v>1</v>
      </c>
      <c r="AV13" s="5">
        <v>2</v>
      </c>
    </row>
    <row r="14" spans="2:48" ht="15"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11">
        <v>11</v>
      </c>
      <c r="P14" s="5">
        <v>12</v>
      </c>
      <c r="R14" s="4">
        <v>3</v>
      </c>
      <c r="S14" s="4">
        <v>4</v>
      </c>
      <c r="T14" s="4">
        <v>5</v>
      </c>
      <c r="U14" s="4">
        <v>6</v>
      </c>
      <c r="V14" s="4">
        <v>7</v>
      </c>
      <c r="W14" s="4">
        <v>8</v>
      </c>
      <c r="X14" s="5">
        <v>9</v>
      </c>
      <c r="Z14" s="4">
        <v>8</v>
      </c>
      <c r="AA14" s="4">
        <v>9</v>
      </c>
      <c r="AB14" s="4">
        <v>10</v>
      </c>
      <c r="AC14" s="4">
        <v>11</v>
      </c>
      <c r="AD14" s="4">
        <v>12</v>
      </c>
      <c r="AE14" s="4">
        <v>13</v>
      </c>
      <c r="AF14" s="5">
        <v>14</v>
      </c>
      <c r="AH14" s="4">
        <v>5</v>
      </c>
      <c r="AI14" s="4">
        <v>6</v>
      </c>
      <c r="AJ14" s="4">
        <v>7</v>
      </c>
      <c r="AK14" s="4">
        <v>8</v>
      </c>
      <c r="AL14" s="4">
        <v>9</v>
      </c>
      <c r="AM14" s="4">
        <v>10</v>
      </c>
      <c r="AN14" s="5">
        <v>11</v>
      </c>
      <c r="AP14" s="4">
        <v>3</v>
      </c>
      <c r="AQ14" s="4">
        <v>4</v>
      </c>
      <c r="AR14" s="4">
        <v>5</v>
      </c>
      <c r="AS14" s="4">
        <v>6</v>
      </c>
      <c r="AT14" s="4">
        <v>7</v>
      </c>
      <c r="AU14" s="4">
        <v>8</v>
      </c>
      <c r="AV14" s="5">
        <v>9</v>
      </c>
    </row>
    <row r="15" spans="2:48" ht="15">
      <c r="B15" s="4">
        <v>9</v>
      </c>
      <c r="C15" s="4">
        <v>10</v>
      </c>
      <c r="D15" s="4">
        <v>11</v>
      </c>
      <c r="E15" s="4">
        <v>12</v>
      </c>
      <c r="F15" s="4">
        <v>13</v>
      </c>
      <c r="G15" s="4">
        <v>14</v>
      </c>
      <c r="H15" s="5">
        <v>15</v>
      </c>
      <c r="J15" s="4">
        <v>13</v>
      </c>
      <c r="K15" s="4">
        <v>14</v>
      </c>
      <c r="L15" s="190">
        <v>15</v>
      </c>
      <c r="M15" s="4">
        <v>16</v>
      </c>
      <c r="N15" s="4">
        <v>17</v>
      </c>
      <c r="O15" s="11">
        <v>18</v>
      </c>
      <c r="P15" s="5">
        <v>19</v>
      </c>
      <c r="R15" s="4">
        <v>10</v>
      </c>
      <c r="S15" s="4">
        <v>11</v>
      </c>
      <c r="T15" s="4">
        <v>12</v>
      </c>
      <c r="U15" s="4">
        <v>13</v>
      </c>
      <c r="V15" s="4">
        <v>14</v>
      </c>
      <c r="W15" s="4">
        <v>15</v>
      </c>
      <c r="X15" s="5">
        <v>16</v>
      </c>
      <c r="Z15" s="4">
        <v>15</v>
      </c>
      <c r="AA15" s="4">
        <v>16</v>
      </c>
      <c r="AB15" s="4">
        <v>17</v>
      </c>
      <c r="AC15" s="4">
        <v>18</v>
      </c>
      <c r="AD15" s="4">
        <v>19</v>
      </c>
      <c r="AE15" s="4">
        <v>20</v>
      </c>
      <c r="AF15" s="5">
        <v>21</v>
      </c>
      <c r="AH15" s="4">
        <v>12</v>
      </c>
      <c r="AI15" s="4">
        <v>13</v>
      </c>
      <c r="AJ15" s="4">
        <v>14</v>
      </c>
      <c r="AK15" s="4">
        <v>15</v>
      </c>
      <c r="AL15" s="4">
        <v>16</v>
      </c>
      <c r="AM15" s="4">
        <v>17</v>
      </c>
      <c r="AN15" s="5">
        <v>18</v>
      </c>
      <c r="AP15" s="4">
        <v>10</v>
      </c>
      <c r="AQ15" s="4">
        <v>11</v>
      </c>
      <c r="AR15" s="4">
        <v>12</v>
      </c>
      <c r="AS15" s="4">
        <v>13</v>
      </c>
      <c r="AT15" s="4">
        <v>14</v>
      </c>
      <c r="AU15" s="4">
        <v>15</v>
      </c>
      <c r="AV15" s="5">
        <v>16</v>
      </c>
    </row>
    <row r="16" spans="2:48" ht="15">
      <c r="B16" s="4">
        <v>16</v>
      </c>
      <c r="C16" s="4">
        <v>17</v>
      </c>
      <c r="D16" s="4">
        <v>18</v>
      </c>
      <c r="E16" s="4">
        <v>19</v>
      </c>
      <c r="F16" s="4">
        <v>20</v>
      </c>
      <c r="G16" s="4">
        <v>21</v>
      </c>
      <c r="H16" s="5">
        <v>22</v>
      </c>
      <c r="J16" s="4">
        <v>20</v>
      </c>
      <c r="K16" s="4">
        <v>21</v>
      </c>
      <c r="L16" s="4">
        <v>22</v>
      </c>
      <c r="M16" s="4">
        <v>23</v>
      </c>
      <c r="N16" s="4">
        <v>24</v>
      </c>
      <c r="O16" s="11">
        <v>25</v>
      </c>
      <c r="P16" s="5">
        <v>26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  <c r="X16" s="5">
        <v>23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5">
        <v>28</v>
      </c>
      <c r="AH16" s="4">
        <v>19</v>
      </c>
      <c r="AI16" s="4">
        <v>20</v>
      </c>
      <c r="AJ16" s="4">
        <v>21</v>
      </c>
      <c r="AK16" s="4">
        <v>22</v>
      </c>
      <c r="AL16" s="4">
        <v>23</v>
      </c>
      <c r="AM16" s="4">
        <v>24</v>
      </c>
      <c r="AN16" s="5">
        <v>25</v>
      </c>
      <c r="AP16" s="4">
        <v>17</v>
      </c>
      <c r="AQ16" s="4">
        <v>18</v>
      </c>
      <c r="AR16" s="4">
        <v>19</v>
      </c>
      <c r="AS16" s="4">
        <v>20</v>
      </c>
      <c r="AT16" s="4">
        <v>21</v>
      </c>
      <c r="AU16" s="4">
        <v>22</v>
      </c>
      <c r="AV16" s="5">
        <v>23</v>
      </c>
    </row>
    <row r="17" spans="2:48" ht="15.75" thickBot="1">
      <c r="B17" s="4">
        <v>23</v>
      </c>
      <c r="C17" s="4">
        <v>24</v>
      </c>
      <c r="D17" s="4">
        <v>25</v>
      </c>
      <c r="E17" s="4">
        <v>26</v>
      </c>
      <c r="F17" s="4">
        <v>27</v>
      </c>
      <c r="G17" s="4">
        <v>28</v>
      </c>
      <c r="H17" s="5">
        <v>29</v>
      </c>
      <c r="J17" s="4">
        <v>27</v>
      </c>
      <c r="K17" s="4">
        <v>28</v>
      </c>
      <c r="L17" s="4">
        <v>29</v>
      </c>
      <c r="M17" s="4">
        <v>30</v>
      </c>
      <c r="N17" s="4">
        <v>31</v>
      </c>
      <c r="O17" s="11"/>
      <c r="P17" s="13"/>
      <c r="R17" s="4">
        <v>24</v>
      </c>
      <c r="S17" s="4">
        <v>25</v>
      </c>
      <c r="T17" s="4">
        <v>26</v>
      </c>
      <c r="U17" s="4">
        <v>27</v>
      </c>
      <c r="V17" s="4">
        <v>28</v>
      </c>
      <c r="W17" s="4">
        <v>29</v>
      </c>
      <c r="X17" s="5">
        <v>30</v>
      </c>
      <c r="Z17" s="6">
        <v>29</v>
      </c>
      <c r="AA17" s="6">
        <v>30</v>
      </c>
      <c r="AB17" s="6">
        <v>31</v>
      </c>
      <c r="AC17" s="9"/>
      <c r="AD17" s="9"/>
      <c r="AE17" s="9"/>
      <c r="AF17" s="7"/>
      <c r="AH17" s="6">
        <v>26</v>
      </c>
      <c r="AI17" s="6">
        <v>27</v>
      </c>
      <c r="AJ17" s="6">
        <v>28</v>
      </c>
      <c r="AK17" s="6">
        <v>29</v>
      </c>
      <c r="AL17" s="6">
        <v>30</v>
      </c>
      <c r="AM17" s="6"/>
      <c r="AN17" s="7"/>
      <c r="AP17" s="4">
        <v>24</v>
      </c>
      <c r="AQ17" s="190">
        <v>25</v>
      </c>
      <c r="AR17" s="190">
        <v>26</v>
      </c>
      <c r="AS17" s="4">
        <v>27</v>
      </c>
      <c r="AT17" s="4">
        <v>28</v>
      </c>
      <c r="AU17" s="4">
        <v>29</v>
      </c>
      <c r="AV17" s="5">
        <v>30</v>
      </c>
    </row>
    <row r="18" spans="2:48" ht="15.75" thickBot="1">
      <c r="B18" s="6">
        <v>30</v>
      </c>
      <c r="C18" s="6">
        <v>31</v>
      </c>
      <c r="D18" s="6"/>
      <c r="E18" s="6"/>
      <c r="F18" s="6"/>
      <c r="G18" s="9"/>
      <c r="H18" s="7"/>
      <c r="J18" s="6"/>
      <c r="K18" s="6"/>
      <c r="L18" s="6"/>
      <c r="M18" s="6"/>
      <c r="N18" s="6"/>
      <c r="O18" s="12"/>
      <c r="P18" s="15"/>
      <c r="R18" s="6"/>
      <c r="S18" s="6"/>
      <c r="T18" s="6"/>
      <c r="U18" s="6"/>
      <c r="V18" s="6"/>
      <c r="W18" s="6"/>
      <c r="X18" s="7"/>
      <c r="AP18" s="6">
        <v>31</v>
      </c>
      <c r="AQ18" s="6"/>
      <c r="AR18" s="6"/>
      <c r="AS18" s="9"/>
      <c r="AT18" s="9"/>
      <c r="AU18" s="9"/>
      <c r="AV18" s="7"/>
    </row>
    <row r="19" spans="1:48" ht="15">
      <c r="A19" t="s">
        <v>42</v>
      </c>
      <c r="B19">
        <f>COUNTIF(B13:B18,"&gt;0")</f>
        <v>5</v>
      </c>
      <c r="C19">
        <f aca="true" t="shared" si="5" ref="C19:H19">COUNTIF(C13:C18,"&gt;0")</f>
        <v>5</v>
      </c>
      <c r="D19">
        <f t="shared" si="5"/>
        <v>4</v>
      </c>
      <c r="E19">
        <f t="shared" si="5"/>
        <v>4</v>
      </c>
      <c r="F19">
        <f t="shared" si="5"/>
        <v>4</v>
      </c>
      <c r="G19">
        <f t="shared" si="5"/>
        <v>4</v>
      </c>
      <c r="H19">
        <f t="shared" si="5"/>
        <v>5</v>
      </c>
      <c r="J19">
        <f aca="true" t="shared" si="6" ref="J19:P19">COUNTIF(J13:J18,"&gt;0")</f>
        <v>4</v>
      </c>
      <c r="K19">
        <f t="shared" si="6"/>
        <v>4</v>
      </c>
      <c r="L19">
        <f t="shared" si="6"/>
        <v>5</v>
      </c>
      <c r="M19">
        <f t="shared" si="6"/>
        <v>5</v>
      </c>
      <c r="N19">
        <f t="shared" si="6"/>
        <v>5</v>
      </c>
      <c r="O19">
        <f t="shared" si="6"/>
        <v>4</v>
      </c>
      <c r="P19">
        <f t="shared" si="6"/>
        <v>4</v>
      </c>
      <c r="R19">
        <f aca="true" t="shared" si="7" ref="R19:X19">COUNTIF(R13:R18,"&gt;0")</f>
        <v>4</v>
      </c>
      <c r="S19">
        <f t="shared" si="7"/>
        <v>4</v>
      </c>
      <c r="T19">
        <f t="shared" si="7"/>
        <v>4</v>
      </c>
      <c r="U19">
        <f t="shared" si="7"/>
        <v>4</v>
      </c>
      <c r="V19">
        <f t="shared" si="7"/>
        <v>4</v>
      </c>
      <c r="W19">
        <f t="shared" si="7"/>
        <v>5</v>
      </c>
      <c r="X19">
        <f t="shared" si="7"/>
        <v>5</v>
      </c>
      <c r="Z19">
        <f aca="true" t="shared" si="8" ref="Z19:AF19">COUNTIF(Z13:Z18,"&gt;0")</f>
        <v>5</v>
      </c>
      <c r="AA19">
        <f t="shared" si="8"/>
        <v>5</v>
      </c>
      <c r="AB19">
        <f t="shared" si="8"/>
        <v>5</v>
      </c>
      <c r="AC19">
        <f t="shared" si="8"/>
        <v>4</v>
      </c>
      <c r="AD19">
        <f t="shared" si="8"/>
        <v>4</v>
      </c>
      <c r="AE19">
        <f t="shared" si="8"/>
        <v>4</v>
      </c>
      <c r="AF19">
        <f t="shared" si="8"/>
        <v>4</v>
      </c>
      <c r="AH19">
        <f aca="true" t="shared" si="9" ref="AH19:AN19">COUNTIF(AH13:AH18,"&gt;0")</f>
        <v>4</v>
      </c>
      <c r="AI19">
        <f t="shared" si="9"/>
        <v>4</v>
      </c>
      <c r="AJ19">
        <f t="shared" si="9"/>
        <v>4</v>
      </c>
      <c r="AK19">
        <f t="shared" si="9"/>
        <v>5</v>
      </c>
      <c r="AL19">
        <f t="shared" si="9"/>
        <v>5</v>
      </c>
      <c r="AM19">
        <f t="shared" si="9"/>
        <v>4</v>
      </c>
      <c r="AN19">
        <f t="shared" si="9"/>
        <v>4</v>
      </c>
      <c r="AP19">
        <f aca="true" t="shared" si="10" ref="AP19:AV19">COUNTIF(AP13:AP18,"&gt;0")</f>
        <v>5</v>
      </c>
      <c r="AQ19">
        <f t="shared" si="10"/>
        <v>4</v>
      </c>
      <c r="AR19">
        <f t="shared" si="10"/>
        <v>4</v>
      </c>
      <c r="AS19">
        <f t="shared" si="10"/>
        <v>4</v>
      </c>
      <c r="AT19">
        <f t="shared" si="10"/>
        <v>4</v>
      </c>
      <c r="AU19">
        <f t="shared" si="10"/>
        <v>5</v>
      </c>
      <c r="AV19">
        <f t="shared" si="10"/>
        <v>5</v>
      </c>
    </row>
    <row r="20" spans="1:48" ht="15.75" thickBot="1">
      <c r="A20" t="s">
        <v>70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2">
        <v>0</v>
      </c>
      <c r="H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158">
        <v>0</v>
      </c>
    </row>
    <row r="21" ht="15.75" thickBot="1">
      <c r="P21" s="14"/>
    </row>
  </sheetData>
  <sheetProtection/>
  <mergeCells count="12">
    <mergeCell ref="AH11:AN11"/>
    <mergeCell ref="Z1:AF1"/>
    <mergeCell ref="B1:H1"/>
    <mergeCell ref="B11:H11"/>
    <mergeCell ref="R1:X1"/>
    <mergeCell ref="R11:X11"/>
    <mergeCell ref="AH1:AN1"/>
    <mergeCell ref="AP1:AV1"/>
    <mergeCell ref="J1:P1"/>
    <mergeCell ref="J11:P11"/>
    <mergeCell ref="AP11:AV11"/>
    <mergeCell ref="Z11:A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69"/>
  <sheetViews>
    <sheetView zoomScalePageLayoutView="0" workbookViewId="0" topLeftCell="A42">
      <selection activeCell="R18" sqref="R18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41" max="41" width="12.140625" style="0" customWidth="1"/>
  </cols>
  <sheetData>
    <row r="1" spans="3:41" ht="15.75" thickBot="1">
      <c r="C1" s="21"/>
      <c r="D1" s="206" t="s">
        <v>48</v>
      </c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210" t="s">
        <v>32</v>
      </c>
      <c r="U1" s="210"/>
      <c r="V1" s="210"/>
      <c r="AE1" s="21"/>
      <c r="AF1" s="206" t="s">
        <v>33</v>
      </c>
      <c r="AG1" s="206"/>
      <c r="AH1" s="21"/>
      <c r="AI1" s="21"/>
      <c r="AJ1" s="21"/>
      <c r="AK1" s="21"/>
      <c r="AL1" s="21"/>
      <c r="AM1" s="21"/>
      <c r="AN1" s="21"/>
      <c r="AO1" s="2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5"/>
      <c r="AE2" s="45"/>
      <c r="AF2" s="202" t="s">
        <v>0</v>
      </c>
      <c r="AG2" s="202"/>
      <c r="AH2" s="202" t="s">
        <v>1</v>
      </c>
      <c r="AI2" s="202"/>
      <c r="AJ2" s="202" t="s">
        <v>2</v>
      </c>
      <c r="AK2" s="202"/>
      <c r="AL2" s="202" t="s">
        <v>3</v>
      </c>
      <c r="AM2" s="202"/>
      <c r="AN2" s="202" t="s">
        <v>4</v>
      </c>
      <c r="AO2" s="205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7" t="s">
        <v>122</v>
      </c>
      <c r="AE3" s="46" t="s">
        <v>7</v>
      </c>
      <c r="AF3" s="44" t="s">
        <v>121</v>
      </c>
      <c r="AG3" s="44" t="s">
        <v>122</v>
      </c>
      <c r="AH3" s="44" t="s">
        <v>121</v>
      </c>
      <c r="AI3" s="44" t="s">
        <v>122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7" t="s">
        <v>122</v>
      </c>
    </row>
    <row r="4" spans="3:41" ht="15">
      <c r="C4" s="48" t="s">
        <v>8</v>
      </c>
      <c r="D4" s="72">
        <f>J30</f>
        <v>4</v>
      </c>
      <c r="E4" s="128">
        <v>1</v>
      </c>
      <c r="F4" s="72">
        <f>J30</f>
        <v>4</v>
      </c>
      <c r="G4" s="128">
        <v>86.628</v>
      </c>
      <c r="H4" s="72">
        <f>J30</f>
        <v>4</v>
      </c>
      <c r="I4" s="128">
        <v>90.528</v>
      </c>
      <c r="J4" s="72">
        <f>J30</f>
        <v>4</v>
      </c>
      <c r="K4" s="128">
        <v>90.796</v>
      </c>
      <c r="L4" s="72">
        <f>J30</f>
        <v>4</v>
      </c>
      <c r="M4" s="130">
        <v>84.678</v>
      </c>
      <c r="N4" s="72">
        <f>J30</f>
        <v>4</v>
      </c>
      <c r="O4" s="130">
        <v>85.29</v>
      </c>
      <c r="P4" s="72">
        <f>$G$30</f>
        <v>3</v>
      </c>
      <c r="Q4" s="132">
        <v>87.006</v>
      </c>
      <c r="S4" s="48" t="s">
        <v>8</v>
      </c>
      <c r="T4" s="72">
        <f>$J$30</f>
        <v>4</v>
      </c>
      <c r="U4" s="79">
        <f>$E4</f>
        <v>1</v>
      </c>
      <c r="V4" s="72">
        <f>$J$30</f>
        <v>4</v>
      </c>
      <c r="W4" s="79">
        <f>$G4</f>
        <v>86.628</v>
      </c>
      <c r="X4" s="72">
        <f>$J$30</f>
        <v>4</v>
      </c>
      <c r="Y4" s="79">
        <f>$I4</f>
        <v>90.528</v>
      </c>
      <c r="Z4" s="72">
        <f>$J$30</f>
        <v>4</v>
      </c>
      <c r="AA4" s="79">
        <f>$K4</f>
        <v>90.796</v>
      </c>
      <c r="AB4" s="72">
        <f>$J$30</f>
        <v>4</v>
      </c>
      <c r="AC4" s="65">
        <f>$M4</f>
        <v>84.678</v>
      </c>
      <c r="AE4" s="48" t="s">
        <v>8</v>
      </c>
      <c r="AF4" s="72">
        <f>$J$30</f>
        <v>4</v>
      </c>
      <c r="AG4" s="79">
        <f>$E4</f>
        <v>1</v>
      </c>
      <c r="AH4" s="72">
        <f>$J$30</f>
        <v>4</v>
      </c>
      <c r="AI4" s="79">
        <f>$G4</f>
        <v>86.628</v>
      </c>
      <c r="AJ4" s="72">
        <f>$J$30</f>
        <v>4</v>
      </c>
      <c r="AK4" s="79">
        <f>$I4</f>
        <v>90.528</v>
      </c>
      <c r="AL4" s="72">
        <f>$J$30</f>
        <v>4</v>
      </c>
      <c r="AM4" s="79">
        <f>$K4</f>
        <v>90.796</v>
      </c>
      <c r="AN4" s="72">
        <f>$J$30</f>
        <v>4</v>
      </c>
      <c r="AO4" s="65">
        <f>$M4</f>
        <v>84.678</v>
      </c>
    </row>
    <row r="5" spans="3:41" ht="15">
      <c r="C5" s="48" t="s">
        <v>9</v>
      </c>
      <c r="D5" s="72">
        <f>$G$30</f>
        <v>3</v>
      </c>
      <c r="E5" s="128">
        <v>1.544</v>
      </c>
      <c r="F5" s="72">
        <f>$G$30</f>
        <v>3</v>
      </c>
      <c r="G5" s="128">
        <v>86.718</v>
      </c>
      <c r="H5" s="72">
        <f>$G$30</f>
        <v>3</v>
      </c>
      <c r="I5" s="128">
        <v>88.684</v>
      </c>
      <c r="J5" s="72">
        <f>$G$30</f>
        <v>3</v>
      </c>
      <c r="K5" s="128">
        <v>90.64</v>
      </c>
      <c r="L5" s="72">
        <f>$G$30</f>
        <v>3</v>
      </c>
      <c r="M5" s="130">
        <v>82.67</v>
      </c>
      <c r="N5" s="72">
        <f>$G$30</f>
        <v>3</v>
      </c>
      <c r="O5" s="130">
        <v>86.028</v>
      </c>
      <c r="P5" s="72">
        <f aca="true" t="shared" si="0" ref="P5:P27">$G$30</f>
        <v>3</v>
      </c>
      <c r="Q5" s="132">
        <v>52.834</v>
      </c>
      <c r="S5" s="48" t="s">
        <v>9</v>
      </c>
      <c r="T5" s="72">
        <f>$G$30</f>
        <v>3</v>
      </c>
      <c r="U5" s="79">
        <f aca="true" t="shared" si="1" ref="U5:U27">$E5</f>
        <v>1.544</v>
      </c>
      <c r="V5" s="72">
        <f>$G$30</f>
        <v>3</v>
      </c>
      <c r="W5" s="79">
        <f aca="true" t="shared" si="2" ref="W5:W27">$G5</f>
        <v>86.718</v>
      </c>
      <c r="X5" s="72">
        <f>$G$30</f>
        <v>3</v>
      </c>
      <c r="Y5" s="79">
        <f aca="true" t="shared" si="3" ref="Y5:Y27">$I5</f>
        <v>88.684</v>
      </c>
      <c r="Z5" s="72">
        <f>$G$30</f>
        <v>3</v>
      </c>
      <c r="AA5" s="79">
        <f aca="true" t="shared" si="4" ref="AA5:AA27">$K5</f>
        <v>90.64</v>
      </c>
      <c r="AB5" s="72">
        <f>$G$30</f>
        <v>3</v>
      </c>
      <c r="AC5" s="65">
        <f aca="true" t="shared" si="5" ref="AC5:AC27">$M5</f>
        <v>82.67</v>
      </c>
      <c r="AE5" s="48" t="s">
        <v>9</v>
      </c>
      <c r="AF5" s="72">
        <f>$G$30</f>
        <v>3</v>
      </c>
      <c r="AG5" s="79">
        <f aca="true" t="shared" si="6" ref="AG5:AG27">$E5</f>
        <v>1.544</v>
      </c>
      <c r="AH5" s="72">
        <f>$G$30</f>
        <v>3</v>
      </c>
      <c r="AI5" s="79">
        <f aca="true" t="shared" si="7" ref="AI5:AI27">$G5</f>
        <v>86.718</v>
      </c>
      <c r="AJ5" s="72">
        <f>$G$30</f>
        <v>3</v>
      </c>
      <c r="AK5" s="79">
        <f aca="true" t="shared" si="8" ref="AK5:AK27">$I5</f>
        <v>88.684</v>
      </c>
      <c r="AL5" s="72">
        <f>$G$30</f>
        <v>3</v>
      </c>
      <c r="AM5" s="79">
        <f aca="true" t="shared" si="9" ref="AM5:AM27">$K5</f>
        <v>90.64</v>
      </c>
      <c r="AN5" s="72">
        <f>$G$30</f>
        <v>3</v>
      </c>
      <c r="AO5" s="65">
        <f aca="true" t="shared" si="10" ref="AO5:AO27">$M5</f>
        <v>82.67</v>
      </c>
    </row>
    <row r="6" spans="3:41" ht="15">
      <c r="C6" s="48" t="s">
        <v>10</v>
      </c>
      <c r="D6" s="72">
        <f>$G$30</f>
        <v>3</v>
      </c>
      <c r="E6" s="128">
        <v>1.036</v>
      </c>
      <c r="F6" s="72">
        <f>$G$30</f>
        <v>3</v>
      </c>
      <c r="G6" s="128">
        <v>84.456</v>
      </c>
      <c r="H6" s="72">
        <f>$G$30</f>
        <v>3</v>
      </c>
      <c r="I6" s="128">
        <v>66.098</v>
      </c>
      <c r="J6" s="72">
        <f>$G$30</f>
        <v>3</v>
      </c>
      <c r="K6" s="128">
        <v>88.628</v>
      </c>
      <c r="L6" s="72">
        <f>$G$30</f>
        <v>3</v>
      </c>
      <c r="M6" s="130">
        <v>81.59</v>
      </c>
      <c r="N6" s="72">
        <f>$G$30</f>
        <v>3</v>
      </c>
      <c r="O6" s="130">
        <v>86.636</v>
      </c>
      <c r="P6" s="72">
        <f t="shared" si="0"/>
        <v>3</v>
      </c>
      <c r="Q6" s="132">
        <v>63.212</v>
      </c>
      <c r="S6" s="48" t="s">
        <v>10</v>
      </c>
      <c r="T6" s="72">
        <f>$G$30</f>
        <v>3</v>
      </c>
      <c r="U6" s="79">
        <f t="shared" si="1"/>
        <v>1.036</v>
      </c>
      <c r="V6" s="72">
        <f>$G$30</f>
        <v>3</v>
      </c>
      <c r="W6" s="79">
        <f t="shared" si="2"/>
        <v>84.456</v>
      </c>
      <c r="X6" s="72">
        <f>$G$30</f>
        <v>3</v>
      </c>
      <c r="Y6" s="79">
        <f t="shared" si="3"/>
        <v>66.098</v>
      </c>
      <c r="Z6" s="72">
        <f>$G$30</f>
        <v>3</v>
      </c>
      <c r="AA6" s="79">
        <f t="shared" si="4"/>
        <v>88.628</v>
      </c>
      <c r="AB6" s="72">
        <f>$G$30</f>
        <v>3</v>
      </c>
      <c r="AC6" s="65">
        <f t="shared" si="5"/>
        <v>81.59</v>
      </c>
      <c r="AE6" s="48" t="s">
        <v>10</v>
      </c>
      <c r="AF6" s="72">
        <f>$G$30</f>
        <v>3</v>
      </c>
      <c r="AG6" s="79">
        <f t="shared" si="6"/>
        <v>1.036</v>
      </c>
      <c r="AH6" s="72">
        <f>$G$30</f>
        <v>3</v>
      </c>
      <c r="AI6" s="79">
        <f t="shared" si="7"/>
        <v>84.456</v>
      </c>
      <c r="AJ6" s="72">
        <f>$G$30</f>
        <v>3</v>
      </c>
      <c r="AK6" s="79">
        <f t="shared" si="8"/>
        <v>66.098</v>
      </c>
      <c r="AL6" s="72">
        <f>$G$30</f>
        <v>3</v>
      </c>
      <c r="AM6" s="79">
        <f t="shared" si="9"/>
        <v>88.628</v>
      </c>
      <c r="AN6" s="72">
        <f>$G$30</f>
        <v>3</v>
      </c>
      <c r="AO6" s="65">
        <f t="shared" si="10"/>
        <v>81.59</v>
      </c>
    </row>
    <row r="7" spans="3:41" ht="15">
      <c r="C7" s="48" t="s">
        <v>11</v>
      </c>
      <c r="D7" s="72">
        <f>$G$30</f>
        <v>3</v>
      </c>
      <c r="E7" s="128">
        <v>1.202</v>
      </c>
      <c r="F7" s="72">
        <f>$G$30</f>
        <v>3</v>
      </c>
      <c r="G7" s="128">
        <v>83.93</v>
      </c>
      <c r="H7" s="72">
        <f>$G$30</f>
        <v>3</v>
      </c>
      <c r="I7" s="128">
        <v>92.896</v>
      </c>
      <c r="J7" s="72">
        <f>$G$30</f>
        <v>3</v>
      </c>
      <c r="K7" s="128">
        <v>83.502</v>
      </c>
      <c r="L7" s="72">
        <f>$G$30</f>
        <v>3</v>
      </c>
      <c r="M7" s="130">
        <v>82.252</v>
      </c>
      <c r="N7" s="72">
        <f>$G$30</f>
        <v>3</v>
      </c>
      <c r="O7" s="130">
        <v>87.044</v>
      </c>
      <c r="P7" s="72">
        <f t="shared" si="0"/>
        <v>3</v>
      </c>
      <c r="Q7" s="132">
        <v>65.81</v>
      </c>
      <c r="S7" s="48" t="s">
        <v>11</v>
      </c>
      <c r="T7" s="72">
        <f>$G$30</f>
        <v>3</v>
      </c>
      <c r="U7" s="79">
        <f t="shared" si="1"/>
        <v>1.202</v>
      </c>
      <c r="V7" s="72">
        <f>$G$30</f>
        <v>3</v>
      </c>
      <c r="W7" s="79">
        <f t="shared" si="2"/>
        <v>83.93</v>
      </c>
      <c r="X7" s="72">
        <f>$G$30</f>
        <v>3</v>
      </c>
      <c r="Y7" s="79">
        <f t="shared" si="3"/>
        <v>92.896</v>
      </c>
      <c r="Z7" s="72">
        <f>$G$30</f>
        <v>3</v>
      </c>
      <c r="AA7" s="79">
        <f t="shared" si="4"/>
        <v>83.502</v>
      </c>
      <c r="AB7" s="72">
        <f>$G$30</f>
        <v>3</v>
      </c>
      <c r="AC7" s="65">
        <f t="shared" si="5"/>
        <v>82.252</v>
      </c>
      <c r="AE7" s="48" t="s">
        <v>11</v>
      </c>
      <c r="AF7" s="72">
        <f>$G$30</f>
        <v>3</v>
      </c>
      <c r="AG7" s="79">
        <f t="shared" si="6"/>
        <v>1.202</v>
      </c>
      <c r="AH7" s="72">
        <f>$G$30</f>
        <v>3</v>
      </c>
      <c r="AI7" s="79">
        <f t="shared" si="7"/>
        <v>83.93</v>
      </c>
      <c r="AJ7" s="72">
        <f>$G$30</f>
        <v>3</v>
      </c>
      <c r="AK7" s="79">
        <f t="shared" si="8"/>
        <v>92.896</v>
      </c>
      <c r="AL7" s="72">
        <f>$G$30</f>
        <v>3</v>
      </c>
      <c r="AM7" s="79">
        <f t="shared" si="9"/>
        <v>83.502</v>
      </c>
      <c r="AN7" s="72">
        <f>$G$30</f>
        <v>3</v>
      </c>
      <c r="AO7" s="65">
        <f t="shared" si="10"/>
        <v>82.252</v>
      </c>
    </row>
    <row r="8" spans="3:41" ht="15">
      <c r="C8" s="48" t="s">
        <v>12</v>
      </c>
      <c r="D8" s="72">
        <f>$G$30</f>
        <v>3</v>
      </c>
      <c r="E8" s="128">
        <v>1.04</v>
      </c>
      <c r="F8" s="72">
        <f>$G$30</f>
        <v>3</v>
      </c>
      <c r="G8" s="128">
        <v>86.078</v>
      </c>
      <c r="H8" s="72">
        <f>$G$30</f>
        <v>3</v>
      </c>
      <c r="I8" s="128">
        <v>91.67</v>
      </c>
      <c r="J8" s="72">
        <f>$G$30</f>
        <v>3</v>
      </c>
      <c r="K8" s="128">
        <v>82.602</v>
      </c>
      <c r="L8" s="72">
        <f>$G$30</f>
        <v>3</v>
      </c>
      <c r="M8" s="130">
        <v>82.626</v>
      </c>
      <c r="N8" s="72">
        <f>$G$30</f>
        <v>3</v>
      </c>
      <c r="O8" s="130">
        <v>76.372</v>
      </c>
      <c r="P8" s="72">
        <f t="shared" si="0"/>
        <v>3</v>
      </c>
      <c r="Q8" s="132">
        <v>81.846</v>
      </c>
      <c r="S8" s="48" t="s">
        <v>12</v>
      </c>
      <c r="T8" s="72">
        <f>$G$30</f>
        <v>3</v>
      </c>
      <c r="U8" s="79">
        <f t="shared" si="1"/>
        <v>1.04</v>
      </c>
      <c r="V8" s="72">
        <f>$G$30</f>
        <v>3</v>
      </c>
      <c r="W8" s="79">
        <f t="shared" si="2"/>
        <v>86.078</v>
      </c>
      <c r="X8" s="72">
        <f>$G$30</f>
        <v>3</v>
      </c>
      <c r="Y8" s="79">
        <f t="shared" si="3"/>
        <v>91.67</v>
      </c>
      <c r="Z8" s="72">
        <f>$G$30</f>
        <v>3</v>
      </c>
      <c r="AA8" s="79">
        <f t="shared" si="4"/>
        <v>82.602</v>
      </c>
      <c r="AB8" s="72">
        <f>$G$30</f>
        <v>3</v>
      </c>
      <c r="AC8" s="65">
        <f t="shared" si="5"/>
        <v>82.626</v>
      </c>
      <c r="AE8" s="48" t="s">
        <v>12</v>
      </c>
      <c r="AF8" s="72">
        <f>$G$30</f>
        <v>3</v>
      </c>
      <c r="AG8" s="79">
        <f t="shared" si="6"/>
        <v>1.04</v>
      </c>
      <c r="AH8" s="72">
        <f>$G$30</f>
        <v>3</v>
      </c>
      <c r="AI8" s="79">
        <f t="shared" si="7"/>
        <v>86.078</v>
      </c>
      <c r="AJ8" s="72">
        <f>$G$30</f>
        <v>3</v>
      </c>
      <c r="AK8" s="79">
        <f t="shared" si="8"/>
        <v>91.67</v>
      </c>
      <c r="AL8" s="28">
        <f>$G$30</f>
        <v>3</v>
      </c>
      <c r="AM8" s="79">
        <f t="shared" si="9"/>
        <v>82.602</v>
      </c>
      <c r="AN8" s="72">
        <f>$G$30</f>
        <v>3</v>
      </c>
      <c r="AO8" s="65">
        <f t="shared" si="10"/>
        <v>82.626</v>
      </c>
    </row>
    <row r="9" spans="3:41" ht="15">
      <c r="C9" s="48" t="s">
        <v>13</v>
      </c>
      <c r="D9" s="72">
        <f>J30</f>
        <v>4</v>
      </c>
      <c r="E9" s="128">
        <v>1.018</v>
      </c>
      <c r="F9" s="72">
        <f>J30</f>
        <v>4</v>
      </c>
      <c r="G9" s="128">
        <v>82.06</v>
      </c>
      <c r="H9" s="72">
        <f>J30</f>
        <v>4</v>
      </c>
      <c r="I9" s="128">
        <v>89.912</v>
      </c>
      <c r="J9" s="72">
        <f>J30</f>
        <v>4</v>
      </c>
      <c r="K9" s="128">
        <v>83.88</v>
      </c>
      <c r="L9" s="72">
        <f>J30</f>
        <v>4</v>
      </c>
      <c r="M9" s="130">
        <v>82.864</v>
      </c>
      <c r="N9" s="72">
        <f>$J$30</f>
        <v>4</v>
      </c>
      <c r="O9" s="130">
        <v>72.638</v>
      </c>
      <c r="P9" s="72">
        <f t="shared" si="0"/>
        <v>3</v>
      </c>
      <c r="Q9" s="132">
        <v>88.956</v>
      </c>
      <c r="S9" s="48" t="s">
        <v>13</v>
      </c>
      <c r="T9" s="72">
        <f>$J$30</f>
        <v>4</v>
      </c>
      <c r="U9" s="79">
        <f t="shared" si="1"/>
        <v>1.018</v>
      </c>
      <c r="V9" s="72">
        <f>$J$30</f>
        <v>4</v>
      </c>
      <c r="W9" s="79">
        <f t="shared" si="2"/>
        <v>82.06</v>
      </c>
      <c r="X9" s="72">
        <f>$J$30</f>
        <v>4</v>
      </c>
      <c r="Y9" s="79">
        <f t="shared" si="3"/>
        <v>89.912</v>
      </c>
      <c r="Z9" s="72">
        <f>$J$30</f>
        <v>4</v>
      </c>
      <c r="AA9" s="79">
        <f t="shared" si="4"/>
        <v>83.88</v>
      </c>
      <c r="AB9" s="72">
        <f>$J$30</f>
        <v>4</v>
      </c>
      <c r="AC9" s="65">
        <f t="shared" si="5"/>
        <v>82.864</v>
      </c>
      <c r="AE9" s="48" t="s">
        <v>13</v>
      </c>
      <c r="AF9" s="72">
        <f>$J$30</f>
        <v>4</v>
      </c>
      <c r="AG9" s="79">
        <f t="shared" si="6"/>
        <v>1.018</v>
      </c>
      <c r="AH9" s="72">
        <f>$J$30</f>
        <v>4</v>
      </c>
      <c r="AI9" s="79">
        <f t="shared" si="7"/>
        <v>82.06</v>
      </c>
      <c r="AJ9" s="72">
        <f>$J$30</f>
        <v>4</v>
      </c>
      <c r="AK9" s="79">
        <f t="shared" si="8"/>
        <v>89.912</v>
      </c>
      <c r="AL9" s="72">
        <f>$J$30</f>
        <v>4</v>
      </c>
      <c r="AM9" s="79">
        <f t="shared" si="9"/>
        <v>83.88</v>
      </c>
      <c r="AN9" s="72">
        <f>$J$30</f>
        <v>4</v>
      </c>
      <c r="AO9" s="65">
        <f t="shared" si="10"/>
        <v>82.864</v>
      </c>
    </row>
    <row r="10" spans="3:41" ht="15">
      <c r="C10" s="48" t="s">
        <v>14</v>
      </c>
      <c r="D10" s="72">
        <f>J30</f>
        <v>4</v>
      </c>
      <c r="E10" s="128">
        <v>1.92</v>
      </c>
      <c r="F10" s="72">
        <f>J30</f>
        <v>4</v>
      </c>
      <c r="G10" s="128">
        <v>81.49</v>
      </c>
      <c r="H10" s="72">
        <f>J30</f>
        <v>4</v>
      </c>
      <c r="I10" s="128">
        <v>91.432</v>
      </c>
      <c r="J10" s="72">
        <f>J30</f>
        <v>4</v>
      </c>
      <c r="K10" s="128">
        <v>83.358</v>
      </c>
      <c r="L10" s="72">
        <f>J30</f>
        <v>4</v>
      </c>
      <c r="M10" s="130">
        <v>83.164</v>
      </c>
      <c r="N10" s="72">
        <f aca="true" t="shared" si="11" ref="N10:N27">$J$30</f>
        <v>4</v>
      </c>
      <c r="O10" s="130">
        <v>73.686</v>
      </c>
      <c r="P10" s="72">
        <f t="shared" si="0"/>
        <v>3</v>
      </c>
      <c r="Q10" s="132">
        <v>88.262</v>
      </c>
      <c r="S10" s="48" t="s">
        <v>14</v>
      </c>
      <c r="T10" s="72">
        <f>$J$30</f>
        <v>4</v>
      </c>
      <c r="U10" s="79">
        <f t="shared" si="1"/>
        <v>1.92</v>
      </c>
      <c r="V10" s="72">
        <f>$J$30</f>
        <v>4</v>
      </c>
      <c r="W10" s="79">
        <f t="shared" si="2"/>
        <v>81.49</v>
      </c>
      <c r="X10" s="72">
        <f>$J$30</f>
        <v>4</v>
      </c>
      <c r="Y10" s="79">
        <f t="shared" si="3"/>
        <v>91.432</v>
      </c>
      <c r="Z10" s="72">
        <f>$J$30</f>
        <v>4</v>
      </c>
      <c r="AA10" s="79">
        <f t="shared" si="4"/>
        <v>83.358</v>
      </c>
      <c r="AB10" s="72">
        <f>$J$30</f>
        <v>4</v>
      </c>
      <c r="AC10" s="65">
        <f t="shared" si="5"/>
        <v>83.164</v>
      </c>
      <c r="AE10" s="48" t="s">
        <v>14</v>
      </c>
      <c r="AF10" s="72">
        <f>$J$30</f>
        <v>4</v>
      </c>
      <c r="AG10" s="79">
        <f t="shared" si="6"/>
        <v>1.92</v>
      </c>
      <c r="AH10" s="72">
        <f>$J$30</f>
        <v>4</v>
      </c>
      <c r="AI10" s="79">
        <f t="shared" si="7"/>
        <v>81.49</v>
      </c>
      <c r="AJ10" s="72">
        <f>$J$30</f>
        <v>4</v>
      </c>
      <c r="AK10" s="79">
        <f t="shared" si="8"/>
        <v>91.432</v>
      </c>
      <c r="AL10" s="72">
        <f>$J$30</f>
        <v>4</v>
      </c>
      <c r="AM10" s="79">
        <f t="shared" si="9"/>
        <v>83.358</v>
      </c>
      <c r="AN10" s="72">
        <f>$J$30</f>
        <v>4</v>
      </c>
      <c r="AO10" s="65">
        <f t="shared" si="10"/>
        <v>83.164</v>
      </c>
    </row>
    <row r="11" spans="3:41" ht="15">
      <c r="C11" s="48" t="s">
        <v>15</v>
      </c>
      <c r="D11" s="73">
        <f aca="true" t="shared" si="12" ref="D11:D16">$C$30</f>
        <v>1</v>
      </c>
      <c r="E11" s="128">
        <v>1.738</v>
      </c>
      <c r="F11" s="73">
        <f aca="true" t="shared" si="13" ref="F11:F16">$C$30</f>
        <v>1</v>
      </c>
      <c r="G11" s="128">
        <v>79.574</v>
      </c>
      <c r="H11" s="73">
        <f aca="true" t="shared" si="14" ref="H11:H16">$C$30</f>
        <v>1</v>
      </c>
      <c r="I11" s="128">
        <v>89.384</v>
      </c>
      <c r="J11" s="73">
        <f aca="true" t="shared" si="15" ref="J11:J16">$C$30</f>
        <v>1</v>
      </c>
      <c r="K11" s="128">
        <v>81.706</v>
      </c>
      <c r="L11" s="73">
        <f aca="true" t="shared" si="16" ref="L11:L16">$C$30</f>
        <v>1</v>
      </c>
      <c r="M11" s="130">
        <v>80.93</v>
      </c>
      <c r="N11" s="72">
        <f t="shared" si="11"/>
        <v>4</v>
      </c>
      <c r="O11" s="130">
        <v>73.236</v>
      </c>
      <c r="P11" s="72">
        <f t="shared" si="0"/>
        <v>3</v>
      </c>
      <c r="Q11" s="132">
        <v>87.53</v>
      </c>
      <c r="S11" s="48" t="s">
        <v>15</v>
      </c>
      <c r="T11" s="73">
        <f aca="true" t="shared" si="17" ref="T11:T16">$C$30</f>
        <v>1</v>
      </c>
      <c r="U11" s="79">
        <f t="shared" si="1"/>
        <v>1.738</v>
      </c>
      <c r="V11" s="73">
        <f aca="true" t="shared" si="18" ref="V11:V16">$C$30</f>
        <v>1</v>
      </c>
      <c r="W11" s="79">
        <f t="shared" si="2"/>
        <v>79.574</v>
      </c>
      <c r="X11" s="73">
        <f aca="true" t="shared" si="19" ref="X11:X16">$C$30</f>
        <v>1</v>
      </c>
      <c r="Y11" s="79">
        <f t="shared" si="3"/>
        <v>89.384</v>
      </c>
      <c r="Z11" s="73">
        <f aca="true" t="shared" si="20" ref="Z11:Z16">$C$30</f>
        <v>1</v>
      </c>
      <c r="AA11" s="79">
        <f t="shared" si="4"/>
        <v>81.706</v>
      </c>
      <c r="AB11" s="73">
        <f aca="true" t="shared" si="21" ref="AB11:AB16">$C$30</f>
        <v>1</v>
      </c>
      <c r="AC11" s="65">
        <f t="shared" si="5"/>
        <v>80.93</v>
      </c>
      <c r="AE11" s="48" t="s">
        <v>15</v>
      </c>
      <c r="AF11" s="73">
        <f aca="true" t="shared" si="22" ref="AF11:AF16">$C$30</f>
        <v>1</v>
      </c>
      <c r="AG11" s="79">
        <f t="shared" si="6"/>
        <v>1.738</v>
      </c>
      <c r="AH11" s="73">
        <f aca="true" t="shared" si="23" ref="AH11:AH16">$C$30</f>
        <v>1</v>
      </c>
      <c r="AI11" s="79">
        <f t="shared" si="7"/>
        <v>79.574</v>
      </c>
      <c r="AJ11" s="73">
        <f aca="true" t="shared" si="24" ref="AJ11:AJ16">$C$30</f>
        <v>1</v>
      </c>
      <c r="AK11" s="79">
        <f t="shared" si="8"/>
        <v>89.384</v>
      </c>
      <c r="AL11" s="73">
        <f aca="true" t="shared" si="25" ref="AL11:AL16">$C$30</f>
        <v>1</v>
      </c>
      <c r="AM11" s="79">
        <f t="shared" si="9"/>
        <v>81.706</v>
      </c>
      <c r="AN11" s="73">
        <f aca="true" t="shared" si="26" ref="AN11:AN16">$C$30</f>
        <v>1</v>
      </c>
      <c r="AO11" s="65">
        <f t="shared" si="10"/>
        <v>80.93</v>
      </c>
    </row>
    <row r="12" spans="3:41" ht="15">
      <c r="C12" s="48" t="s">
        <v>16</v>
      </c>
      <c r="D12" s="73">
        <f t="shared" si="12"/>
        <v>1</v>
      </c>
      <c r="E12" s="128">
        <v>1.184</v>
      </c>
      <c r="F12" s="73">
        <f t="shared" si="13"/>
        <v>1</v>
      </c>
      <c r="G12" s="128">
        <v>79.542</v>
      </c>
      <c r="H12" s="73">
        <f t="shared" si="14"/>
        <v>1</v>
      </c>
      <c r="I12" s="128">
        <v>87.734</v>
      </c>
      <c r="J12" s="73">
        <f t="shared" si="15"/>
        <v>1</v>
      </c>
      <c r="K12" s="128">
        <v>80.772</v>
      </c>
      <c r="L12" s="73">
        <f t="shared" si="16"/>
        <v>1</v>
      </c>
      <c r="M12" s="130">
        <v>81.952</v>
      </c>
      <c r="N12" s="72">
        <f t="shared" si="11"/>
        <v>4</v>
      </c>
      <c r="O12" s="130">
        <v>68.714</v>
      </c>
      <c r="P12" s="72">
        <f t="shared" si="0"/>
        <v>3</v>
      </c>
      <c r="Q12" s="132">
        <v>87.948</v>
      </c>
      <c r="S12" s="48" t="s">
        <v>16</v>
      </c>
      <c r="T12" s="73">
        <f t="shared" si="17"/>
        <v>1</v>
      </c>
      <c r="U12" s="79">
        <f t="shared" si="1"/>
        <v>1.184</v>
      </c>
      <c r="V12" s="73">
        <f t="shared" si="18"/>
        <v>1</v>
      </c>
      <c r="W12" s="79">
        <f t="shared" si="2"/>
        <v>79.542</v>
      </c>
      <c r="X12" s="73">
        <f t="shared" si="19"/>
        <v>1</v>
      </c>
      <c r="Y12" s="79">
        <f t="shared" si="3"/>
        <v>87.734</v>
      </c>
      <c r="Z12" s="73">
        <f t="shared" si="20"/>
        <v>1</v>
      </c>
      <c r="AA12" s="79">
        <f t="shared" si="4"/>
        <v>80.772</v>
      </c>
      <c r="AB12" s="73">
        <f t="shared" si="21"/>
        <v>1</v>
      </c>
      <c r="AC12" s="65">
        <f t="shared" si="5"/>
        <v>81.952</v>
      </c>
      <c r="AE12" s="48" t="s">
        <v>16</v>
      </c>
      <c r="AF12" s="73">
        <f t="shared" si="22"/>
        <v>1</v>
      </c>
      <c r="AG12" s="79">
        <f t="shared" si="6"/>
        <v>1.184</v>
      </c>
      <c r="AH12" s="73">
        <f t="shared" si="23"/>
        <v>1</v>
      </c>
      <c r="AI12" s="79">
        <f t="shared" si="7"/>
        <v>79.542</v>
      </c>
      <c r="AJ12" s="73">
        <f t="shared" si="24"/>
        <v>1</v>
      </c>
      <c r="AK12" s="79">
        <f t="shared" si="8"/>
        <v>87.734</v>
      </c>
      <c r="AL12" s="73">
        <f t="shared" si="25"/>
        <v>1</v>
      </c>
      <c r="AM12" s="79">
        <f t="shared" si="9"/>
        <v>80.772</v>
      </c>
      <c r="AN12" s="73">
        <f t="shared" si="26"/>
        <v>1</v>
      </c>
      <c r="AO12" s="65">
        <f t="shared" si="10"/>
        <v>81.952</v>
      </c>
    </row>
    <row r="13" spans="3:41" ht="15">
      <c r="C13" s="48" t="s">
        <v>17</v>
      </c>
      <c r="D13" s="73">
        <f t="shared" si="12"/>
        <v>1</v>
      </c>
      <c r="E13" s="128">
        <v>1.19</v>
      </c>
      <c r="F13" s="73">
        <f t="shared" si="13"/>
        <v>1</v>
      </c>
      <c r="G13" s="128">
        <v>81.328</v>
      </c>
      <c r="H13" s="73">
        <f t="shared" si="14"/>
        <v>1</v>
      </c>
      <c r="I13" s="128">
        <v>73.854</v>
      </c>
      <c r="J13" s="73">
        <f t="shared" si="15"/>
        <v>1</v>
      </c>
      <c r="K13" s="128">
        <v>80.968</v>
      </c>
      <c r="L13" s="73">
        <f t="shared" si="16"/>
        <v>1</v>
      </c>
      <c r="M13" s="130">
        <v>47.018</v>
      </c>
      <c r="N13" s="72">
        <f t="shared" si="11"/>
        <v>4</v>
      </c>
      <c r="O13" s="130">
        <v>47.236</v>
      </c>
      <c r="P13" s="72">
        <f t="shared" si="0"/>
        <v>3</v>
      </c>
      <c r="Q13" s="132">
        <v>87.778</v>
      </c>
      <c r="S13" s="48" t="s">
        <v>17</v>
      </c>
      <c r="T13" s="73">
        <f t="shared" si="17"/>
        <v>1</v>
      </c>
      <c r="U13" s="79">
        <f t="shared" si="1"/>
        <v>1.19</v>
      </c>
      <c r="V13" s="73">
        <f t="shared" si="18"/>
        <v>1</v>
      </c>
      <c r="W13" s="79">
        <f t="shared" si="2"/>
        <v>81.328</v>
      </c>
      <c r="X13" s="73">
        <f t="shared" si="19"/>
        <v>1</v>
      </c>
      <c r="Y13" s="79">
        <f t="shared" si="3"/>
        <v>73.854</v>
      </c>
      <c r="Z13" s="73">
        <f t="shared" si="20"/>
        <v>1</v>
      </c>
      <c r="AA13" s="79">
        <f t="shared" si="4"/>
        <v>80.968</v>
      </c>
      <c r="AB13" s="73">
        <f t="shared" si="21"/>
        <v>1</v>
      </c>
      <c r="AC13" s="65">
        <f t="shared" si="5"/>
        <v>47.018</v>
      </c>
      <c r="AE13" s="48" t="s">
        <v>17</v>
      </c>
      <c r="AF13" s="73">
        <f t="shared" si="22"/>
        <v>1</v>
      </c>
      <c r="AG13" s="79">
        <f t="shared" si="6"/>
        <v>1.19</v>
      </c>
      <c r="AH13" s="73">
        <f t="shared" si="23"/>
        <v>1</v>
      </c>
      <c r="AI13" s="79">
        <f t="shared" si="7"/>
        <v>81.328</v>
      </c>
      <c r="AJ13" s="73">
        <f t="shared" si="24"/>
        <v>1</v>
      </c>
      <c r="AK13" s="79">
        <f t="shared" si="8"/>
        <v>73.854</v>
      </c>
      <c r="AL13" s="73">
        <f t="shared" si="25"/>
        <v>1</v>
      </c>
      <c r="AM13" s="79">
        <f t="shared" si="9"/>
        <v>80.968</v>
      </c>
      <c r="AN13" s="73">
        <f t="shared" si="26"/>
        <v>1</v>
      </c>
      <c r="AO13" s="65">
        <f t="shared" si="10"/>
        <v>47.018</v>
      </c>
    </row>
    <row r="14" spans="3:41" ht="15">
      <c r="C14" s="48" t="s">
        <v>18</v>
      </c>
      <c r="D14" s="73">
        <f t="shared" si="12"/>
        <v>1</v>
      </c>
      <c r="E14" s="128">
        <v>1.174</v>
      </c>
      <c r="F14" s="73">
        <f t="shared" si="13"/>
        <v>1</v>
      </c>
      <c r="G14" s="128">
        <v>78.106</v>
      </c>
      <c r="H14" s="73">
        <f t="shared" si="14"/>
        <v>1</v>
      </c>
      <c r="I14" s="128">
        <v>78.51</v>
      </c>
      <c r="J14" s="73">
        <f t="shared" si="15"/>
        <v>1</v>
      </c>
      <c r="K14" s="128">
        <v>81.646</v>
      </c>
      <c r="L14" s="73">
        <f t="shared" si="16"/>
        <v>1</v>
      </c>
      <c r="M14" s="130">
        <v>66.04</v>
      </c>
      <c r="N14" s="72">
        <f t="shared" si="11"/>
        <v>4</v>
      </c>
      <c r="O14" s="130">
        <v>75.096</v>
      </c>
      <c r="P14" s="72">
        <f t="shared" si="0"/>
        <v>3</v>
      </c>
      <c r="Q14" s="132">
        <v>86.31</v>
      </c>
      <c r="S14" s="48" t="s">
        <v>18</v>
      </c>
      <c r="T14" s="73">
        <f t="shared" si="17"/>
        <v>1</v>
      </c>
      <c r="U14" s="79">
        <f t="shared" si="1"/>
        <v>1.174</v>
      </c>
      <c r="V14" s="73">
        <f t="shared" si="18"/>
        <v>1</v>
      </c>
      <c r="W14" s="79">
        <f t="shared" si="2"/>
        <v>78.106</v>
      </c>
      <c r="X14" s="73">
        <f t="shared" si="19"/>
        <v>1</v>
      </c>
      <c r="Y14" s="79">
        <f t="shared" si="3"/>
        <v>78.51</v>
      </c>
      <c r="Z14" s="73">
        <f t="shared" si="20"/>
        <v>1</v>
      </c>
      <c r="AA14" s="79">
        <f t="shared" si="4"/>
        <v>81.646</v>
      </c>
      <c r="AB14" s="73">
        <f t="shared" si="21"/>
        <v>1</v>
      </c>
      <c r="AC14" s="65">
        <f t="shared" si="5"/>
        <v>66.04</v>
      </c>
      <c r="AD14" s="16"/>
      <c r="AE14" s="48" t="s">
        <v>18</v>
      </c>
      <c r="AF14" s="73">
        <f t="shared" si="22"/>
        <v>1</v>
      </c>
      <c r="AG14" s="79">
        <f t="shared" si="6"/>
        <v>1.174</v>
      </c>
      <c r="AH14" s="73">
        <f t="shared" si="23"/>
        <v>1</v>
      </c>
      <c r="AI14" s="79">
        <f t="shared" si="7"/>
        <v>78.106</v>
      </c>
      <c r="AJ14" s="73">
        <f t="shared" si="24"/>
        <v>1</v>
      </c>
      <c r="AK14" s="79">
        <f t="shared" si="8"/>
        <v>78.51</v>
      </c>
      <c r="AL14" s="73">
        <f t="shared" si="25"/>
        <v>1</v>
      </c>
      <c r="AM14" s="79">
        <f t="shared" si="9"/>
        <v>81.646</v>
      </c>
      <c r="AN14" s="73">
        <f t="shared" si="26"/>
        <v>1</v>
      </c>
      <c r="AO14" s="65">
        <f t="shared" si="10"/>
        <v>66.04</v>
      </c>
    </row>
    <row r="15" spans="3:41" ht="15">
      <c r="C15" s="48" t="s">
        <v>19</v>
      </c>
      <c r="D15" s="73">
        <f t="shared" si="12"/>
        <v>1</v>
      </c>
      <c r="E15" s="128">
        <v>1.028</v>
      </c>
      <c r="F15" s="73">
        <f t="shared" si="13"/>
        <v>1</v>
      </c>
      <c r="G15" s="128">
        <v>77.668</v>
      </c>
      <c r="H15" s="73">
        <f t="shared" si="14"/>
        <v>1</v>
      </c>
      <c r="I15" s="128">
        <v>75.864</v>
      </c>
      <c r="J15" s="73">
        <f t="shared" si="15"/>
        <v>1</v>
      </c>
      <c r="K15" s="128">
        <v>83.752</v>
      </c>
      <c r="L15" s="73">
        <f t="shared" si="16"/>
        <v>1</v>
      </c>
      <c r="M15" s="130">
        <v>65.828</v>
      </c>
      <c r="N15" s="72">
        <f t="shared" si="11"/>
        <v>4</v>
      </c>
      <c r="O15" s="130">
        <v>76.97</v>
      </c>
      <c r="P15" s="72">
        <f t="shared" si="0"/>
        <v>3</v>
      </c>
      <c r="Q15" s="132">
        <v>86.942</v>
      </c>
      <c r="S15" s="48" t="s">
        <v>19</v>
      </c>
      <c r="T15" s="73">
        <f t="shared" si="17"/>
        <v>1</v>
      </c>
      <c r="U15" s="79">
        <f t="shared" si="1"/>
        <v>1.028</v>
      </c>
      <c r="V15" s="73">
        <f t="shared" si="18"/>
        <v>1</v>
      </c>
      <c r="W15" s="79">
        <f t="shared" si="2"/>
        <v>77.668</v>
      </c>
      <c r="X15" s="73">
        <f t="shared" si="19"/>
        <v>1</v>
      </c>
      <c r="Y15" s="79">
        <f t="shared" si="3"/>
        <v>75.864</v>
      </c>
      <c r="Z15" s="73">
        <f t="shared" si="20"/>
        <v>1</v>
      </c>
      <c r="AA15" s="79">
        <f t="shared" si="4"/>
        <v>83.752</v>
      </c>
      <c r="AB15" s="73">
        <f t="shared" si="21"/>
        <v>1</v>
      </c>
      <c r="AC15" s="65">
        <f t="shared" si="5"/>
        <v>65.828</v>
      </c>
      <c r="AE15" s="48" t="s">
        <v>19</v>
      </c>
      <c r="AF15" s="73">
        <f t="shared" si="22"/>
        <v>1</v>
      </c>
      <c r="AG15" s="79">
        <f t="shared" si="6"/>
        <v>1.028</v>
      </c>
      <c r="AH15" s="73">
        <f t="shared" si="23"/>
        <v>1</v>
      </c>
      <c r="AI15" s="79">
        <f t="shared" si="7"/>
        <v>77.668</v>
      </c>
      <c r="AJ15" s="73">
        <f t="shared" si="24"/>
        <v>1</v>
      </c>
      <c r="AK15" s="79">
        <f t="shared" si="8"/>
        <v>75.864</v>
      </c>
      <c r="AL15" s="73">
        <f t="shared" si="25"/>
        <v>1</v>
      </c>
      <c r="AM15" s="79">
        <f t="shared" si="9"/>
        <v>83.752</v>
      </c>
      <c r="AN15" s="73">
        <f t="shared" si="26"/>
        <v>1</v>
      </c>
      <c r="AO15" s="65">
        <f t="shared" si="10"/>
        <v>65.828</v>
      </c>
    </row>
    <row r="16" spans="3:41" ht="15">
      <c r="C16" s="48" t="s">
        <v>20</v>
      </c>
      <c r="D16" s="73">
        <f t="shared" si="12"/>
        <v>1</v>
      </c>
      <c r="E16" s="128">
        <v>1.144</v>
      </c>
      <c r="F16" s="73">
        <f t="shared" si="13"/>
        <v>1</v>
      </c>
      <c r="G16" s="128">
        <v>76.686</v>
      </c>
      <c r="H16" s="73">
        <f t="shared" si="14"/>
        <v>1</v>
      </c>
      <c r="I16" s="128">
        <v>75.876</v>
      </c>
      <c r="J16" s="73">
        <f t="shared" si="15"/>
        <v>1</v>
      </c>
      <c r="K16" s="128">
        <v>83.838</v>
      </c>
      <c r="L16" s="73">
        <f t="shared" si="16"/>
        <v>1</v>
      </c>
      <c r="M16" s="130">
        <v>65.35</v>
      </c>
      <c r="N16" s="72">
        <f t="shared" si="11"/>
        <v>4</v>
      </c>
      <c r="O16" s="130">
        <v>77</v>
      </c>
      <c r="P16" s="72">
        <f t="shared" si="0"/>
        <v>3</v>
      </c>
      <c r="Q16" s="132">
        <v>83.026</v>
      </c>
      <c r="S16" s="48" t="s">
        <v>20</v>
      </c>
      <c r="T16" s="73">
        <f t="shared" si="17"/>
        <v>1</v>
      </c>
      <c r="U16" s="79">
        <f t="shared" si="1"/>
        <v>1.144</v>
      </c>
      <c r="V16" s="73">
        <f t="shared" si="18"/>
        <v>1</v>
      </c>
      <c r="W16" s="79">
        <f t="shared" si="2"/>
        <v>76.686</v>
      </c>
      <c r="X16" s="73">
        <f t="shared" si="19"/>
        <v>1</v>
      </c>
      <c r="Y16" s="79">
        <f t="shared" si="3"/>
        <v>75.876</v>
      </c>
      <c r="Z16" s="73">
        <f t="shared" si="20"/>
        <v>1</v>
      </c>
      <c r="AA16" s="79">
        <f t="shared" si="4"/>
        <v>83.838</v>
      </c>
      <c r="AB16" s="73">
        <f t="shared" si="21"/>
        <v>1</v>
      </c>
      <c r="AC16" s="65">
        <f t="shared" si="5"/>
        <v>65.35</v>
      </c>
      <c r="AE16" s="48" t="s">
        <v>20</v>
      </c>
      <c r="AF16" s="73">
        <f t="shared" si="22"/>
        <v>1</v>
      </c>
      <c r="AG16" s="79">
        <f t="shared" si="6"/>
        <v>1.144</v>
      </c>
      <c r="AH16" s="73">
        <f t="shared" si="23"/>
        <v>1</v>
      </c>
      <c r="AI16" s="79">
        <f t="shared" si="7"/>
        <v>76.686</v>
      </c>
      <c r="AJ16" s="73">
        <f t="shared" si="24"/>
        <v>1</v>
      </c>
      <c r="AK16" s="79">
        <f t="shared" si="8"/>
        <v>75.876</v>
      </c>
      <c r="AL16" s="73">
        <f t="shared" si="25"/>
        <v>1</v>
      </c>
      <c r="AM16" s="79">
        <f t="shared" si="9"/>
        <v>83.838</v>
      </c>
      <c r="AN16" s="73">
        <f t="shared" si="26"/>
        <v>1</v>
      </c>
      <c r="AO16" s="65">
        <f t="shared" si="10"/>
        <v>65.35</v>
      </c>
    </row>
    <row r="17" spans="3:41" ht="15">
      <c r="C17" s="48" t="s">
        <v>21</v>
      </c>
      <c r="D17" s="72">
        <f>J30</f>
        <v>4</v>
      </c>
      <c r="E17" s="128">
        <v>1.154</v>
      </c>
      <c r="F17" s="72">
        <f>J30</f>
        <v>4</v>
      </c>
      <c r="G17" s="128">
        <v>76.768</v>
      </c>
      <c r="H17" s="72">
        <f>J30</f>
        <v>4</v>
      </c>
      <c r="I17" s="128">
        <v>74.464</v>
      </c>
      <c r="J17" s="72">
        <f>J30</f>
        <v>4</v>
      </c>
      <c r="K17" s="128">
        <v>85.48</v>
      </c>
      <c r="L17" s="72">
        <f>J30</f>
        <v>4</v>
      </c>
      <c r="M17" s="130">
        <v>69.696</v>
      </c>
      <c r="N17" s="72">
        <f t="shared" si="11"/>
        <v>4</v>
      </c>
      <c r="O17" s="130">
        <v>70.442</v>
      </c>
      <c r="P17" s="72">
        <f t="shared" si="0"/>
        <v>3</v>
      </c>
      <c r="Q17" s="132">
        <v>81.486</v>
      </c>
      <c r="S17" s="48" t="s">
        <v>21</v>
      </c>
      <c r="T17" s="72">
        <f aca="true" t="shared" si="27" ref="T17:T22">$J$30</f>
        <v>4</v>
      </c>
      <c r="U17" s="79">
        <f t="shared" si="1"/>
        <v>1.154</v>
      </c>
      <c r="V17" s="72">
        <f aca="true" t="shared" si="28" ref="V17:V22">$J$30</f>
        <v>4</v>
      </c>
      <c r="W17" s="79">
        <f t="shared" si="2"/>
        <v>76.768</v>
      </c>
      <c r="X17" s="72">
        <f aca="true" t="shared" si="29" ref="X17:X22">$J$30</f>
        <v>4</v>
      </c>
      <c r="Y17" s="79">
        <f t="shared" si="3"/>
        <v>74.464</v>
      </c>
      <c r="Z17" s="72">
        <f aca="true" t="shared" si="30" ref="Z17:Z22">$J$30</f>
        <v>4</v>
      </c>
      <c r="AA17" s="79">
        <f t="shared" si="4"/>
        <v>85.48</v>
      </c>
      <c r="AB17" s="72">
        <f aca="true" t="shared" si="31" ref="AB17:AB22">$J$30</f>
        <v>4</v>
      </c>
      <c r="AC17" s="65">
        <f t="shared" si="5"/>
        <v>69.696</v>
      </c>
      <c r="AE17" s="48" t="s">
        <v>21</v>
      </c>
      <c r="AF17" s="72">
        <f>$J$30</f>
        <v>4</v>
      </c>
      <c r="AG17" s="79">
        <f t="shared" si="6"/>
        <v>1.154</v>
      </c>
      <c r="AH17" s="72">
        <f aca="true" t="shared" si="32" ref="AH17:AH24">$J$30</f>
        <v>4</v>
      </c>
      <c r="AI17" s="79">
        <f t="shared" si="7"/>
        <v>76.768</v>
      </c>
      <c r="AJ17" s="72">
        <f aca="true" t="shared" si="33" ref="AJ17:AJ24">$J$30</f>
        <v>4</v>
      </c>
      <c r="AK17" s="79">
        <f t="shared" si="8"/>
        <v>74.464</v>
      </c>
      <c r="AL17" s="72">
        <f aca="true" t="shared" si="34" ref="AL17:AL24">$J$30</f>
        <v>4</v>
      </c>
      <c r="AM17" s="79">
        <f t="shared" si="9"/>
        <v>85.48</v>
      </c>
      <c r="AN17" s="72">
        <f aca="true" t="shared" si="35" ref="AN17:AN24">$J$30</f>
        <v>4</v>
      </c>
      <c r="AO17" s="65">
        <f t="shared" si="10"/>
        <v>69.696</v>
      </c>
    </row>
    <row r="18" spans="3:41" ht="15">
      <c r="C18" s="48" t="s">
        <v>22</v>
      </c>
      <c r="D18" s="72">
        <f>J30</f>
        <v>4</v>
      </c>
      <c r="E18" s="128">
        <v>13.724</v>
      </c>
      <c r="F18" s="72">
        <f>J30</f>
        <v>4</v>
      </c>
      <c r="G18" s="128">
        <v>63.392</v>
      </c>
      <c r="H18" s="72">
        <f>J30</f>
        <v>4</v>
      </c>
      <c r="I18" s="128">
        <v>73.458</v>
      </c>
      <c r="J18" s="72">
        <f>J30</f>
        <v>4</v>
      </c>
      <c r="K18" s="128">
        <v>76.964</v>
      </c>
      <c r="L18" s="72">
        <f>J30</f>
        <v>4</v>
      </c>
      <c r="M18" s="130">
        <v>69.752</v>
      </c>
      <c r="N18" s="72">
        <f t="shared" si="11"/>
        <v>4</v>
      </c>
      <c r="O18" s="130">
        <v>33.538</v>
      </c>
      <c r="P18" s="72">
        <f t="shared" si="0"/>
        <v>3</v>
      </c>
      <c r="Q18" s="132">
        <v>81.474</v>
      </c>
      <c r="S18" s="48" t="s">
        <v>22</v>
      </c>
      <c r="T18" s="72">
        <f t="shared" si="27"/>
        <v>4</v>
      </c>
      <c r="U18" s="79">
        <f t="shared" si="1"/>
        <v>13.724</v>
      </c>
      <c r="V18" s="72">
        <f t="shared" si="28"/>
        <v>4</v>
      </c>
      <c r="W18" s="79">
        <f t="shared" si="2"/>
        <v>63.392</v>
      </c>
      <c r="X18" s="72">
        <f t="shared" si="29"/>
        <v>4</v>
      </c>
      <c r="Y18" s="79">
        <f t="shared" si="3"/>
        <v>73.458</v>
      </c>
      <c r="Z18" s="72">
        <f t="shared" si="30"/>
        <v>4</v>
      </c>
      <c r="AA18" s="79">
        <f t="shared" si="4"/>
        <v>76.964</v>
      </c>
      <c r="AB18" s="72">
        <f t="shared" si="31"/>
        <v>4</v>
      </c>
      <c r="AC18" s="65">
        <f t="shared" si="5"/>
        <v>69.752</v>
      </c>
      <c r="AE18" s="48" t="s">
        <v>22</v>
      </c>
      <c r="AF18" s="72">
        <f aca="true" t="shared" si="36" ref="AF18:AF24">$J$30</f>
        <v>4</v>
      </c>
      <c r="AG18" s="79">
        <f t="shared" si="6"/>
        <v>13.724</v>
      </c>
      <c r="AH18" s="72">
        <f t="shared" si="32"/>
        <v>4</v>
      </c>
      <c r="AI18" s="79">
        <f t="shared" si="7"/>
        <v>63.392</v>
      </c>
      <c r="AJ18" s="72">
        <f t="shared" si="33"/>
        <v>4</v>
      </c>
      <c r="AK18" s="79">
        <f t="shared" si="8"/>
        <v>73.458</v>
      </c>
      <c r="AL18" s="72">
        <f t="shared" si="34"/>
        <v>4</v>
      </c>
      <c r="AM18" s="79">
        <f t="shared" si="9"/>
        <v>76.964</v>
      </c>
      <c r="AN18" s="72">
        <f t="shared" si="35"/>
        <v>4</v>
      </c>
      <c r="AO18" s="65">
        <f t="shared" si="10"/>
        <v>69.752</v>
      </c>
    </row>
    <row r="19" spans="3:41" ht="15">
      <c r="C19" s="48" t="s">
        <v>23</v>
      </c>
      <c r="D19" s="72">
        <f>J30</f>
        <v>4</v>
      </c>
      <c r="E19" s="128">
        <v>9.558</v>
      </c>
      <c r="F19" s="72">
        <f>J30</f>
        <v>4</v>
      </c>
      <c r="G19" s="128">
        <v>77.054</v>
      </c>
      <c r="H19" s="72">
        <f>J30</f>
        <v>4</v>
      </c>
      <c r="I19" s="128">
        <v>72.552</v>
      </c>
      <c r="J19" s="72">
        <f>J30</f>
        <v>4</v>
      </c>
      <c r="K19" s="128">
        <v>52.952</v>
      </c>
      <c r="L19" s="72">
        <f>J30</f>
        <v>4</v>
      </c>
      <c r="M19" s="130">
        <v>47.542</v>
      </c>
      <c r="N19" s="72">
        <f t="shared" si="11"/>
        <v>4</v>
      </c>
      <c r="O19" s="130">
        <v>15.192</v>
      </c>
      <c r="P19" s="72">
        <f t="shared" si="0"/>
        <v>3</v>
      </c>
      <c r="Q19" s="132">
        <v>80.054</v>
      </c>
      <c r="S19" s="48" t="s">
        <v>23</v>
      </c>
      <c r="T19" s="72">
        <f t="shared" si="27"/>
        <v>4</v>
      </c>
      <c r="U19" s="79">
        <f t="shared" si="1"/>
        <v>9.558</v>
      </c>
      <c r="V19" s="72">
        <f t="shared" si="28"/>
        <v>4</v>
      </c>
      <c r="W19" s="79">
        <f t="shared" si="2"/>
        <v>77.054</v>
      </c>
      <c r="X19" s="72">
        <f t="shared" si="29"/>
        <v>4</v>
      </c>
      <c r="Y19" s="79">
        <f t="shared" si="3"/>
        <v>72.552</v>
      </c>
      <c r="Z19" s="72">
        <f t="shared" si="30"/>
        <v>4</v>
      </c>
      <c r="AA19" s="79">
        <f t="shared" si="4"/>
        <v>52.952</v>
      </c>
      <c r="AB19" s="72">
        <f t="shared" si="31"/>
        <v>4</v>
      </c>
      <c r="AC19" s="65">
        <f t="shared" si="5"/>
        <v>47.542</v>
      </c>
      <c r="AE19" s="48" t="s">
        <v>23</v>
      </c>
      <c r="AF19" s="72">
        <f t="shared" si="36"/>
        <v>4</v>
      </c>
      <c r="AG19" s="79">
        <f t="shared" si="6"/>
        <v>9.558</v>
      </c>
      <c r="AH19" s="72">
        <f t="shared" si="32"/>
        <v>4</v>
      </c>
      <c r="AI19" s="79">
        <f t="shared" si="7"/>
        <v>77.054</v>
      </c>
      <c r="AJ19" s="72">
        <f t="shared" si="33"/>
        <v>4</v>
      </c>
      <c r="AK19" s="79">
        <f t="shared" si="8"/>
        <v>72.552</v>
      </c>
      <c r="AL19" s="72">
        <f t="shared" si="34"/>
        <v>4</v>
      </c>
      <c r="AM19" s="79">
        <f t="shared" si="9"/>
        <v>52.952</v>
      </c>
      <c r="AN19" s="72">
        <f t="shared" si="35"/>
        <v>4</v>
      </c>
      <c r="AO19" s="65">
        <f t="shared" si="10"/>
        <v>47.542</v>
      </c>
    </row>
    <row r="20" spans="3:41" ht="15">
      <c r="C20" s="48" t="s">
        <v>24</v>
      </c>
      <c r="D20" s="74">
        <f>$E$30</f>
        <v>2</v>
      </c>
      <c r="E20" s="128">
        <v>9.724</v>
      </c>
      <c r="F20" s="74">
        <f>$E$30</f>
        <v>2</v>
      </c>
      <c r="G20" s="128">
        <v>85.758</v>
      </c>
      <c r="H20" s="74">
        <f>$E$30</f>
        <v>2</v>
      </c>
      <c r="I20" s="128">
        <v>62.588</v>
      </c>
      <c r="J20" s="74">
        <f>$E$30</f>
        <v>2</v>
      </c>
      <c r="K20" s="128">
        <v>26.728</v>
      </c>
      <c r="L20" s="74">
        <f>$E$30</f>
        <v>2</v>
      </c>
      <c r="M20" s="130">
        <v>43.984</v>
      </c>
      <c r="N20" s="72">
        <f t="shared" si="11"/>
        <v>4</v>
      </c>
      <c r="O20" s="130">
        <v>90.936</v>
      </c>
      <c r="P20" s="72">
        <f t="shared" si="0"/>
        <v>3</v>
      </c>
      <c r="Q20" s="132">
        <v>79.284</v>
      </c>
      <c r="S20" s="48" t="s">
        <v>24</v>
      </c>
      <c r="T20" s="72">
        <f t="shared" si="27"/>
        <v>4</v>
      </c>
      <c r="U20" s="79">
        <f t="shared" si="1"/>
        <v>9.724</v>
      </c>
      <c r="V20" s="72">
        <f t="shared" si="28"/>
        <v>4</v>
      </c>
      <c r="W20" s="79">
        <f t="shared" si="2"/>
        <v>85.758</v>
      </c>
      <c r="X20" s="72">
        <f t="shared" si="29"/>
        <v>4</v>
      </c>
      <c r="Y20" s="79">
        <f t="shared" si="3"/>
        <v>62.588</v>
      </c>
      <c r="Z20" s="72">
        <f t="shared" si="30"/>
        <v>4</v>
      </c>
      <c r="AA20" s="79">
        <f t="shared" si="4"/>
        <v>26.728</v>
      </c>
      <c r="AB20" s="72">
        <f t="shared" si="31"/>
        <v>4</v>
      </c>
      <c r="AC20" s="65">
        <f t="shared" si="5"/>
        <v>43.984</v>
      </c>
      <c r="AE20" s="48" t="s">
        <v>24</v>
      </c>
      <c r="AF20" s="72">
        <f t="shared" si="36"/>
        <v>4</v>
      </c>
      <c r="AG20" s="79">
        <f t="shared" si="6"/>
        <v>9.724</v>
      </c>
      <c r="AH20" s="72">
        <f t="shared" si="32"/>
        <v>4</v>
      </c>
      <c r="AI20" s="79">
        <f t="shared" si="7"/>
        <v>85.758</v>
      </c>
      <c r="AJ20" s="72">
        <f t="shared" si="33"/>
        <v>4</v>
      </c>
      <c r="AK20" s="79">
        <f t="shared" si="8"/>
        <v>62.588</v>
      </c>
      <c r="AL20" s="72">
        <f t="shared" si="34"/>
        <v>4</v>
      </c>
      <c r="AM20" s="79">
        <f t="shared" si="9"/>
        <v>26.728</v>
      </c>
      <c r="AN20" s="72">
        <f t="shared" si="35"/>
        <v>4</v>
      </c>
      <c r="AO20" s="65">
        <f t="shared" si="10"/>
        <v>43.984</v>
      </c>
    </row>
    <row r="21" spans="3:41" ht="15">
      <c r="C21" s="48" t="s">
        <v>25</v>
      </c>
      <c r="D21" s="74">
        <f>$E$30</f>
        <v>2</v>
      </c>
      <c r="E21" s="128">
        <v>9.552</v>
      </c>
      <c r="F21" s="74">
        <f>$E$30</f>
        <v>2</v>
      </c>
      <c r="G21" s="128">
        <v>81.918</v>
      </c>
      <c r="H21" s="74">
        <f>$E$30</f>
        <v>2</v>
      </c>
      <c r="I21" s="128">
        <v>73.56</v>
      </c>
      <c r="J21" s="74">
        <f>$E$30</f>
        <v>2</v>
      </c>
      <c r="K21" s="128">
        <v>8.634</v>
      </c>
      <c r="L21" s="74">
        <f>$E$30</f>
        <v>2</v>
      </c>
      <c r="M21" s="130">
        <v>9.184</v>
      </c>
      <c r="N21" s="72">
        <f t="shared" si="11"/>
        <v>4</v>
      </c>
      <c r="O21" s="130">
        <v>89.17</v>
      </c>
      <c r="P21" s="72">
        <f t="shared" si="0"/>
        <v>3</v>
      </c>
      <c r="Q21" s="132">
        <v>70.796</v>
      </c>
      <c r="S21" s="48" t="s">
        <v>25</v>
      </c>
      <c r="T21" s="72">
        <f t="shared" si="27"/>
        <v>4</v>
      </c>
      <c r="U21" s="79">
        <f t="shared" si="1"/>
        <v>9.552</v>
      </c>
      <c r="V21" s="72">
        <f t="shared" si="28"/>
        <v>4</v>
      </c>
      <c r="W21" s="79">
        <f t="shared" si="2"/>
        <v>81.918</v>
      </c>
      <c r="X21" s="72">
        <f t="shared" si="29"/>
        <v>4</v>
      </c>
      <c r="Y21" s="79">
        <f t="shared" si="3"/>
        <v>73.56</v>
      </c>
      <c r="Z21" s="72">
        <f t="shared" si="30"/>
        <v>4</v>
      </c>
      <c r="AA21" s="79">
        <f t="shared" si="4"/>
        <v>8.634</v>
      </c>
      <c r="AB21" s="72">
        <f t="shared" si="31"/>
        <v>4</v>
      </c>
      <c r="AC21" s="65">
        <f t="shared" si="5"/>
        <v>9.184</v>
      </c>
      <c r="AE21" s="48" t="s">
        <v>25</v>
      </c>
      <c r="AF21" s="72">
        <f t="shared" si="36"/>
        <v>4</v>
      </c>
      <c r="AG21" s="79">
        <f t="shared" si="6"/>
        <v>9.552</v>
      </c>
      <c r="AH21" s="72">
        <f t="shared" si="32"/>
        <v>4</v>
      </c>
      <c r="AI21" s="79">
        <f t="shared" si="7"/>
        <v>81.918</v>
      </c>
      <c r="AJ21" s="72">
        <f t="shared" si="33"/>
        <v>4</v>
      </c>
      <c r="AK21" s="79">
        <f t="shared" si="8"/>
        <v>73.56</v>
      </c>
      <c r="AL21" s="72">
        <f t="shared" si="34"/>
        <v>4</v>
      </c>
      <c r="AM21" s="79">
        <f t="shared" si="9"/>
        <v>8.634</v>
      </c>
      <c r="AN21" s="72">
        <f t="shared" si="35"/>
        <v>4</v>
      </c>
      <c r="AO21" s="65">
        <f t="shared" si="10"/>
        <v>9.184</v>
      </c>
    </row>
    <row r="22" spans="3:41" ht="15">
      <c r="C22" s="48" t="s">
        <v>26</v>
      </c>
      <c r="D22" s="74">
        <f>$E$30</f>
        <v>2</v>
      </c>
      <c r="E22" s="128">
        <v>9.16</v>
      </c>
      <c r="F22" s="74">
        <f>$E$30</f>
        <v>2</v>
      </c>
      <c r="G22" s="128">
        <v>54.47</v>
      </c>
      <c r="H22" s="74">
        <f>$E$30</f>
        <v>2</v>
      </c>
      <c r="I22" s="128">
        <v>49.31</v>
      </c>
      <c r="J22" s="74">
        <f>$E$30</f>
        <v>2</v>
      </c>
      <c r="K22" s="128">
        <v>54.734</v>
      </c>
      <c r="L22" s="74">
        <f>$E$30</f>
        <v>2</v>
      </c>
      <c r="M22" s="130">
        <v>35.558</v>
      </c>
      <c r="N22" s="72">
        <f t="shared" si="11"/>
        <v>4</v>
      </c>
      <c r="O22" s="130">
        <v>88.284</v>
      </c>
      <c r="P22" s="72">
        <f t="shared" si="0"/>
        <v>3</v>
      </c>
      <c r="Q22" s="132">
        <v>78.182</v>
      </c>
      <c r="S22" s="48" t="s">
        <v>26</v>
      </c>
      <c r="T22" s="72">
        <f t="shared" si="27"/>
        <v>4</v>
      </c>
      <c r="U22" s="79">
        <f t="shared" si="1"/>
        <v>9.16</v>
      </c>
      <c r="V22" s="72">
        <f t="shared" si="28"/>
        <v>4</v>
      </c>
      <c r="W22" s="79">
        <f t="shared" si="2"/>
        <v>54.47</v>
      </c>
      <c r="X22" s="72">
        <f t="shared" si="29"/>
        <v>4</v>
      </c>
      <c r="Y22" s="79">
        <f t="shared" si="3"/>
        <v>49.31</v>
      </c>
      <c r="Z22" s="72">
        <f t="shared" si="30"/>
        <v>4</v>
      </c>
      <c r="AA22" s="79">
        <f t="shared" si="4"/>
        <v>54.734</v>
      </c>
      <c r="AB22" s="72">
        <f t="shared" si="31"/>
        <v>4</v>
      </c>
      <c r="AC22" s="65">
        <f t="shared" si="5"/>
        <v>35.558</v>
      </c>
      <c r="AE22" s="48" t="s">
        <v>26</v>
      </c>
      <c r="AF22" s="72">
        <f t="shared" si="36"/>
        <v>4</v>
      </c>
      <c r="AG22" s="79">
        <f t="shared" si="6"/>
        <v>9.16</v>
      </c>
      <c r="AH22" s="72">
        <f t="shared" si="32"/>
        <v>4</v>
      </c>
      <c r="AI22" s="79">
        <f t="shared" si="7"/>
        <v>54.47</v>
      </c>
      <c r="AJ22" s="72">
        <f t="shared" si="33"/>
        <v>4</v>
      </c>
      <c r="AK22" s="79">
        <f t="shared" si="8"/>
        <v>49.31</v>
      </c>
      <c r="AL22" s="72">
        <f t="shared" si="34"/>
        <v>4</v>
      </c>
      <c r="AM22" s="79">
        <f t="shared" si="9"/>
        <v>54.734</v>
      </c>
      <c r="AN22" s="72">
        <f t="shared" si="35"/>
        <v>4</v>
      </c>
      <c r="AO22" s="65">
        <f t="shared" si="10"/>
        <v>35.558</v>
      </c>
    </row>
    <row r="23" spans="3:41" ht="15">
      <c r="C23" s="48" t="s">
        <v>27</v>
      </c>
      <c r="D23" s="74">
        <f>$E$30</f>
        <v>2</v>
      </c>
      <c r="E23" s="128">
        <v>78.814</v>
      </c>
      <c r="F23" s="74">
        <f>$E$30</f>
        <v>2</v>
      </c>
      <c r="G23" s="128">
        <v>8.918</v>
      </c>
      <c r="H23" s="74">
        <f>$E$30</f>
        <v>2</v>
      </c>
      <c r="I23" s="128">
        <v>22.134</v>
      </c>
      <c r="J23" s="74">
        <f>$E$30</f>
        <v>2</v>
      </c>
      <c r="K23" s="128">
        <v>88.336</v>
      </c>
      <c r="L23" s="74">
        <f>$E$30</f>
        <v>2</v>
      </c>
      <c r="M23" s="130">
        <v>81.264</v>
      </c>
      <c r="N23" s="72">
        <f t="shared" si="11"/>
        <v>4</v>
      </c>
      <c r="O23" s="130">
        <v>88.35</v>
      </c>
      <c r="P23" s="72">
        <f t="shared" si="0"/>
        <v>3</v>
      </c>
      <c r="Q23" s="132">
        <v>77.126</v>
      </c>
      <c r="S23" s="48" t="s">
        <v>27</v>
      </c>
      <c r="T23" s="74">
        <f>$E$30</f>
        <v>2</v>
      </c>
      <c r="U23" s="79">
        <f t="shared" si="1"/>
        <v>78.814</v>
      </c>
      <c r="V23" s="74">
        <f>$E$30</f>
        <v>2</v>
      </c>
      <c r="W23" s="79">
        <f t="shared" si="2"/>
        <v>8.918</v>
      </c>
      <c r="X23" s="74">
        <f>$E$30</f>
        <v>2</v>
      </c>
      <c r="Y23" s="79">
        <f t="shared" si="3"/>
        <v>22.134</v>
      </c>
      <c r="Z23" s="74">
        <f>$E$30</f>
        <v>2</v>
      </c>
      <c r="AA23" s="79">
        <f t="shared" si="4"/>
        <v>88.336</v>
      </c>
      <c r="AB23" s="74">
        <f>$E$30</f>
        <v>2</v>
      </c>
      <c r="AC23" s="65">
        <f t="shared" si="5"/>
        <v>81.264</v>
      </c>
      <c r="AE23" s="48" t="s">
        <v>27</v>
      </c>
      <c r="AF23" s="72">
        <f t="shared" si="36"/>
        <v>4</v>
      </c>
      <c r="AG23" s="79">
        <f t="shared" si="6"/>
        <v>78.814</v>
      </c>
      <c r="AH23" s="72">
        <f t="shared" si="32"/>
        <v>4</v>
      </c>
      <c r="AI23" s="79">
        <f t="shared" si="7"/>
        <v>8.918</v>
      </c>
      <c r="AJ23" s="72">
        <f t="shared" si="33"/>
        <v>4</v>
      </c>
      <c r="AK23" s="79">
        <f t="shared" si="8"/>
        <v>22.134</v>
      </c>
      <c r="AL23" s="72">
        <f t="shared" si="34"/>
        <v>4</v>
      </c>
      <c r="AM23" s="79">
        <f t="shared" si="9"/>
        <v>88.336</v>
      </c>
      <c r="AN23" s="72">
        <f t="shared" si="35"/>
        <v>4</v>
      </c>
      <c r="AO23" s="65">
        <f t="shared" si="10"/>
        <v>81.264</v>
      </c>
    </row>
    <row r="24" spans="3:41" ht="15">
      <c r="C24" s="48" t="s">
        <v>28</v>
      </c>
      <c r="D24" s="74">
        <v>2</v>
      </c>
      <c r="E24" s="128">
        <v>90.714</v>
      </c>
      <c r="F24" s="74">
        <f>$E$30</f>
        <v>2</v>
      </c>
      <c r="G24" s="128">
        <v>24.578</v>
      </c>
      <c r="H24" s="74">
        <f>$E$30</f>
        <v>2</v>
      </c>
      <c r="I24" s="128">
        <v>56.298</v>
      </c>
      <c r="J24" s="74">
        <f>$E$30</f>
        <v>2</v>
      </c>
      <c r="K24" s="128">
        <v>89.642</v>
      </c>
      <c r="L24" s="74">
        <f>$E$30</f>
        <v>2</v>
      </c>
      <c r="M24" s="130">
        <v>16.412</v>
      </c>
      <c r="N24" s="72">
        <f t="shared" si="11"/>
        <v>4</v>
      </c>
      <c r="O24" s="130">
        <v>87.466</v>
      </c>
      <c r="P24" s="72">
        <f t="shared" si="0"/>
        <v>3</v>
      </c>
      <c r="Q24" s="132">
        <v>74.668</v>
      </c>
      <c r="S24" s="48" t="s">
        <v>28</v>
      </c>
      <c r="T24" s="74">
        <f>$E$30</f>
        <v>2</v>
      </c>
      <c r="U24" s="79">
        <f t="shared" si="1"/>
        <v>90.714</v>
      </c>
      <c r="V24" s="74">
        <f>$E$30</f>
        <v>2</v>
      </c>
      <c r="W24" s="79">
        <f t="shared" si="2"/>
        <v>24.578</v>
      </c>
      <c r="X24" s="74">
        <f>$E$30</f>
        <v>2</v>
      </c>
      <c r="Y24" s="79">
        <f t="shared" si="3"/>
        <v>56.298</v>
      </c>
      <c r="Z24" s="74">
        <f>$E$30</f>
        <v>2</v>
      </c>
      <c r="AA24" s="79">
        <f t="shared" si="4"/>
        <v>89.642</v>
      </c>
      <c r="AB24" s="74">
        <f>$E$30</f>
        <v>2</v>
      </c>
      <c r="AC24" s="65">
        <f t="shared" si="5"/>
        <v>16.412</v>
      </c>
      <c r="AE24" s="48" t="s">
        <v>28</v>
      </c>
      <c r="AF24" s="72">
        <f t="shared" si="36"/>
        <v>4</v>
      </c>
      <c r="AG24" s="79">
        <f t="shared" si="6"/>
        <v>90.714</v>
      </c>
      <c r="AH24" s="72">
        <f t="shared" si="32"/>
        <v>4</v>
      </c>
      <c r="AI24" s="79">
        <f t="shared" si="7"/>
        <v>24.578</v>
      </c>
      <c r="AJ24" s="72">
        <f t="shared" si="33"/>
        <v>4</v>
      </c>
      <c r="AK24" s="79">
        <f t="shared" si="8"/>
        <v>56.298</v>
      </c>
      <c r="AL24" s="72">
        <f t="shared" si="34"/>
        <v>4</v>
      </c>
      <c r="AM24" s="79">
        <f t="shared" si="9"/>
        <v>89.642</v>
      </c>
      <c r="AN24" s="72">
        <f t="shared" si="35"/>
        <v>4</v>
      </c>
      <c r="AO24" s="65">
        <f t="shared" si="10"/>
        <v>16.412</v>
      </c>
    </row>
    <row r="25" spans="3:41" ht="15">
      <c r="C25" s="48" t="s">
        <v>29</v>
      </c>
      <c r="D25" s="72">
        <v>4</v>
      </c>
      <c r="E25" s="128">
        <v>91.19</v>
      </c>
      <c r="F25" s="72">
        <f>J30</f>
        <v>4</v>
      </c>
      <c r="G25" s="128">
        <v>93.558</v>
      </c>
      <c r="H25" s="72">
        <f>J30</f>
        <v>4</v>
      </c>
      <c r="I25" s="128">
        <v>91.598</v>
      </c>
      <c r="J25" s="72">
        <f>J30</f>
        <v>4</v>
      </c>
      <c r="K25" s="128">
        <v>91.05</v>
      </c>
      <c r="L25" s="72">
        <f>J30</f>
        <v>4</v>
      </c>
      <c r="M25" s="130">
        <v>87.95</v>
      </c>
      <c r="N25" s="72">
        <f t="shared" si="11"/>
        <v>4</v>
      </c>
      <c r="O25" s="130">
        <v>88.99</v>
      </c>
      <c r="P25" s="72">
        <f t="shared" si="0"/>
        <v>3</v>
      </c>
      <c r="Q25" s="132">
        <v>52.122</v>
      </c>
      <c r="S25" s="48" t="s">
        <v>29</v>
      </c>
      <c r="T25" s="74">
        <f>$E$30</f>
        <v>2</v>
      </c>
      <c r="U25" s="79">
        <f t="shared" si="1"/>
        <v>91.19</v>
      </c>
      <c r="V25" s="74">
        <f>$E$30</f>
        <v>2</v>
      </c>
      <c r="W25" s="79">
        <f t="shared" si="2"/>
        <v>93.558</v>
      </c>
      <c r="X25" s="74">
        <f>$E$30</f>
        <v>2</v>
      </c>
      <c r="Y25" s="79">
        <f t="shared" si="3"/>
        <v>91.598</v>
      </c>
      <c r="Z25" s="74">
        <f>$E$30</f>
        <v>2</v>
      </c>
      <c r="AA25" s="79">
        <f t="shared" si="4"/>
        <v>91.05</v>
      </c>
      <c r="AB25" s="74">
        <f>$E$30</f>
        <v>2</v>
      </c>
      <c r="AC25" s="65">
        <f t="shared" si="5"/>
        <v>87.95</v>
      </c>
      <c r="AE25" s="48" t="s">
        <v>29</v>
      </c>
      <c r="AF25" s="74">
        <f>$E$30</f>
        <v>2</v>
      </c>
      <c r="AG25" s="79">
        <f t="shared" si="6"/>
        <v>91.19</v>
      </c>
      <c r="AH25" s="74">
        <f>$E$30</f>
        <v>2</v>
      </c>
      <c r="AI25" s="79">
        <f t="shared" si="7"/>
        <v>93.558</v>
      </c>
      <c r="AJ25" s="74">
        <f>$E$30</f>
        <v>2</v>
      </c>
      <c r="AK25" s="79">
        <f t="shared" si="8"/>
        <v>91.598</v>
      </c>
      <c r="AL25" s="74">
        <f>$E$30</f>
        <v>2</v>
      </c>
      <c r="AM25" s="79">
        <f t="shared" si="9"/>
        <v>91.05</v>
      </c>
      <c r="AN25" s="74">
        <f>$E$30</f>
        <v>2</v>
      </c>
      <c r="AO25" s="65">
        <f t="shared" si="10"/>
        <v>87.95</v>
      </c>
    </row>
    <row r="26" spans="3:41" ht="15">
      <c r="C26" s="48" t="s">
        <v>30</v>
      </c>
      <c r="D26" s="72">
        <f>J30</f>
        <v>4</v>
      </c>
      <c r="E26" s="128">
        <v>90.192</v>
      </c>
      <c r="F26" s="72">
        <f>J30</f>
        <v>4</v>
      </c>
      <c r="G26" s="128">
        <v>91.64</v>
      </c>
      <c r="H26" s="72">
        <f>J30</f>
        <v>4</v>
      </c>
      <c r="I26" s="128">
        <v>91.28</v>
      </c>
      <c r="J26" s="72">
        <f>J30</f>
        <v>4</v>
      </c>
      <c r="K26" s="128">
        <v>89.724</v>
      </c>
      <c r="L26" s="72">
        <f>J30</f>
        <v>4</v>
      </c>
      <c r="M26" s="130">
        <v>85.766</v>
      </c>
      <c r="N26" s="72">
        <f t="shared" si="11"/>
        <v>4</v>
      </c>
      <c r="O26" s="130">
        <v>88.262</v>
      </c>
      <c r="P26" s="72">
        <f t="shared" si="0"/>
        <v>3</v>
      </c>
      <c r="Q26" s="132">
        <v>45.522</v>
      </c>
      <c r="S26" s="48" t="s">
        <v>30</v>
      </c>
      <c r="T26" s="72">
        <f>$J$30</f>
        <v>4</v>
      </c>
      <c r="U26" s="79">
        <f t="shared" si="1"/>
        <v>90.192</v>
      </c>
      <c r="V26" s="72">
        <f>$J$30</f>
        <v>4</v>
      </c>
      <c r="W26" s="79">
        <f t="shared" si="2"/>
        <v>91.64</v>
      </c>
      <c r="X26" s="72">
        <f>$J$30</f>
        <v>4</v>
      </c>
      <c r="Y26" s="79">
        <f t="shared" si="3"/>
        <v>91.28</v>
      </c>
      <c r="Z26" s="72">
        <f>$J$30</f>
        <v>4</v>
      </c>
      <c r="AA26" s="79">
        <f t="shared" si="4"/>
        <v>89.724</v>
      </c>
      <c r="AB26" s="72">
        <f>$J$30</f>
        <v>4</v>
      </c>
      <c r="AC26" s="65">
        <f t="shared" si="5"/>
        <v>85.766</v>
      </c>
      <c r="AE26" s="48" t="s">
        <v>30</v>
      </c>
      <c r="AF26" s="72">
        <f>$J$30</f>
        <v>4</v>
      </c>
      <c r="AG26" s="79">
        <f t="shared" si="6"/>
        <v>90.192</v>
      </c>
      <c r="AH26" s="72">
        <f>$J$30</f>
        <v>4</v>
      </c>
      <c r="AI26" s="79">
        <f t="shared" si="7"/>
        <v>91.64</v>
      </c>
      <c r="AJ26" s="72">
        <f>$J$30</f>
        <v>4</v>
      </c>
      <c r="AK26" s="79">
        <f t="shared" si="8"/>
        <v>91.28</v>
      </c>
      <c r="AL26" s="72">
        <f>$J$30</f>
        <v>4</v>
      </c>
      <c r="AM26" s="79">
        <f t="shared" si="9"/>
        <v>89.724</v>
      </c>
      <c r="AN26" s="72">
        <f>$J$30</f>
        <v>4</v>
      </c>
      <c r="AO26" s="65">
        <f t="shared" si="10"/>
        <v>85.766</v>
      </c>
    </row>
    <row r="27" spans="3:41" ht="15.75" thickBot="1">
      <c r="C27" s="49" t="s">
        <v>31</v>
      </c>
      <c r="D27" s="75">
        <f>J30</f>
        <v>4</v>
      </c>
      <c r="E27" s="129">
        <v>86.406</v>
      </c>
      <c r="F27" s="75">
        <f>J30</f>
        <v>4</v>
      </c>
      <c r="G27" s="129">
        <v>90.914</v>
      </c>
      <c r="H27" s="75">
        <f>J30</f>
        <v>4</v>
      </c>
      <c r="I27" s="129">
        <v>92.372</v>
      </c>
      <c r="J27" s="75">
        <f>J30</f>
        <v>4</v>
      </c>
      <c r="K27" s="129">
        <v>88.722</v>
      </c>
      <c r="L27" s="75">
        <f>J30</f>
        <v>4</v>
      </c>
      <c r="M27" s="131">
        <v>86.926</v>
      </c>
      <c r="N27" s="75">
        <f t="shared" si="11"/>
        <v>4</v>
      </c>
      <c r="O27" s="131">
        <v>87.264</v>
      </c>
      <c r="P27" s="75">
        <f t="shared" si="0"/>
        <v>3</v>
      </c>
      <c r="Q27" s="133">
        <v>4.654</v>
      </c>
      <c r="S27" s="49" t="s">
        <v>31</v>
      </c>
      <c r="T27" s="75">
        <f>$J$30</f>
        <v>4</v>
      </c>
      <c r="U27" s="80">
        <f t="shared" si="1"/>
        <v>86.406</v>
      </c>
      <c r="V27" s="75">
        <f>$J$30</f>
        <v>4</v>
      </c>
      <c r="W27" s="80">
        <f t="shared" si="2"/>
        <v>90.914</v>
      </c>
      <c r="X27" s="75">
        <f>$J$30</f>
        <v>4</v>
      </c>
      <c r="Y27" s="80">
        <f t="shared" si="3"/>
        <v>92.372</v>
      </c>
      <c r="Z27" s="75">
        <f>$J$30</f>
        <v>4</v>
      </c>
      <c r="AA27" s="80">
        <f t="shared" si="4"/>
        <v>88.722</v>
      </c>
      <c r="AB27" s="75">
        <f>$J$30</f>
        <v>4</v>
      </c>
      <c r="AC27" s="66">
        <f t="shared" si="5"/>
        <v>86.926</v>
      </c>
      <c r="AE27" s="49" t="s">
        <v>31</v>
      </c>
      <c r="AF27" s="75">
        <f>$J$30</f>
        <v>4</v>
      </c>
      <c r="AG27" s="80">
        <f t="shared" si="6"/>
        <v>86.406</v>
      </c>
      <c r="AH27" s="75">
        <f>$J$30</f>
        <v>4</v>
      </c>
      <c r="AI27" s="80">
        <f t="shared" si="7"/>
        <v>90.914</v>
      </c>
      <c r="AJ27" s="75">
        <f>$J$30</f>
        <v>4</v>
      </c>
      <c r="AK27" s="80">
        <f t="shared" si="8"/>
        <v>92.372</v>
      </c>
      <c r="AL27" s="75">
        <f>$J$30</f>
        <v>4</v>
      </c>
      <c r="AM27" s="80">
        <f t="shared" si="9"/>
        <v>88.722</v>
      </c>
      <c r="AN27" s="75">
        <f>$J$30</f>
        <v>4</v>
      </c>
      <c r="AO27" s="66">
        <f t="shared" si="10"/>
        <v>86.926</v>
      </c>
    </row>
    <row r="28" spans="3:3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1"/>
    </row>
    <row r="29" spans="1:39" ht="15">
      <c r="A29" s="20"/>
      <c r="B29" s="20" t="s">
        <v>62</v>
      </c>
      <c r="C29" s="212" t="s">
        <v>44</v>
      </c>
      <c r="D29" s="212"/>
      <c r="E29" s="207" t="s">
        <v>45</v>
      </c>
      <c r="F29" s="207"/>
      <c r="G29" s="17" t="s">
        <v>46</v>
      </c>
      <c r="H29" s="17"/>
      <c r="J29" s="17" t="s">
        <v>47</v>
      </c>
      <c r="K29" s="17"/>
      <c r="R29" s="20" t="s">
        <v>62</v>
      </c>
      <c r="S29" s="212" t="s">
        <v>44</v>
      </c>
      <c r="T29" s="212"/>
      <c r="U29" s="207" t="s">
        <v>45</v>
      </c>
      <c r="V29" s="207"/>
      <c r="W29" s="17" t="s">
        <v>46</v>
      </c>
      <c r="X29" s="17"/>
      <c r="Z29" s="17" t="s">
        <v>47</v>
      </c>
      <c r="AA29" s="17"/>
      <c r="AD29" s="20" t="s">
        <v>62</v>
      </c>
      <c r="AE29" s="212" t="s">
        <v>44</v>
      </c>
      <c r="AF29" s="212"/>
      <c r="AG29" s="207" t="s">
        <v>45</v>
      </c>
      <c r="AH29" s="207"/>
      <c r="AI29" s="17" t="s">
        <v>46</v>
      </c>
      <c r="AJ29" s="17"/>
      <c r="AL29" s="17" t="s">
        <v>47</v>
      </c>
      <c r="AM29" s="17"/>
    </row>
    <row r="30" spans="3:39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76">
        <v>1</v>
      </c>
      <c r="AF30" s="67"/>
      <c r="AG30" s="77">
        <v>2</v>
      </c>
      <c r="AH30" s="67"/>
      <c r="AI30" s="78">
        <v>3</v>
      </c>
      <c r="AJ30" s="67"/>
      <c r="AK30" s="67"/>
      <c r="AL30" s="78">
        <v>4</v>
      </c>
      <c r="AM30" s="67"/>
    </row>
    <row r="31" spans="3:33" s="18" customFormat="1" ht="15.75" thickBot="1">
      <c r="C31" s="23"/>
      <c r="E31" s="19"/>
      <c r="S31" s="23"/>
      <c r="U31" s="19"/>
      <c r="AE31" s="23"/>
      <c r="AG31" s="19"/>
    </row>
    <row r="32" spans="3:3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3" t="s">
        <v>67</v>
      </c>
      <c r="X32" s="58"/>
      <c r="Y32" s="58"/>
      <c r="Z32" s="18"/>
      <c r="AA32" s="18"/>
      <c r="AE32" s="50" t="s">
        <v>63</v>
      </c>
      <c r="AF32" s="51" t="s">
        <v>64</v>
      </c>
      <c r="AG32" s="52" t="s">
        <v>65</v>
      </c>
      <c r="AH32" s="51" t="s">
        <v>66</v>
      </c>
      <c r="AI32" s="53" t="s">
        <v>67</v>
      </c>
      <c r="AJ32" s="58"/>
      <c r="AK32" s="58"/>
      <c r="AL32" s="18"/>
      <c r="AM32" s="18"/>
    </row>
    <row r="33" spans="1:39" ht="15">
      <c r="A33" s="20"/>
      <c r="B33" s="20" t="s">
        <v>85</v>
      </c>
      <c r="C33" s="30">
        <f>SUM(E4:E27)</f>
        <v>506.406</v>
      </c>
      <c r="D33" s="25">
        <f>SUM(G4:G27)</f>
        <v>1813.232</v>
      </c>
      <c r="E33" s="24">
        <f>SUM(I4:I27)</f>
        <v>1852.056</v>
      </c>
      <c r="F33" s="25">
        <f>SUM(K4:K27)</f>
        <v>1849.0539999999999</v>
      </c>
      <c r="G33" s="25">
        <f>SUM(M4:M27)</f>
        <v>1620.9959999999999</v>
      </c>
      <c r="H33" s="25">
        <f>SUM(O4:O27)</f>
        <v>1813.8399999999997</v>
      </c>
      <c r="I33" s="31">
        <f>SUM(Q4:Q27)</f>
        <v>1772.8280000000002</v>
      </c>
      <c r="J33" s="18"/>
      <c r="K33" s="18"/>
      <c r="R33" s="20" t="s">
        <v>85</v>
      </c>
      <c r="S33" s="30">
        <f>SUM(U4:U27)</f>
        <v>506.406</v>
      </c>
      <c r="T33" s="25">
        <f>SUM(W4:W27)</f>
        <v>1813.232</v>
      </c>
      <c r="U33" s="24">
        <f>SUM(Y4:Y27)</f>
        <v>1852.056</v>
      </c>
      <c r="V33" s="25">
        <f>SUM(AA4:AA27)</f>
        <v>1849.0539999999999</v>
      </c>
      <c r="W33" s="31">
        <f>SUM(AC4:AC27)</f>
        <v>1620.9959999999999</v>
      </c>
      <c r="X33" s="22"/>
      <c r="Y33" s="22"/>
      <c r="Z33" s="18"/>
      <c r="AA33" s="18"/>
      <c r="AD33" s="20" t="s">
        <v>85</v>
      </c>
      <c r="AE33" s="30">
        <f>SUM(AG4:AG27)</f>
        <v>506.406</v>
      </c>
      <c r="AF33" s="25">
        <f>SUM(AI4:AI27)</f>
        <v>1813.232</v>
      </c>
      <c r="AG33" s="24">
        <f>SUM(AK4:AK27)</f>
        <v>1852.056</v>
      </c>
      <c r="AH33" s="25">
        <f>SUM(AM4:AM27)</f>
        <v>1849.0539999999999</v>
      </c>
      <c r="AI33" s="31">
        <f>SUM(AO4:AO27)</f>
        <v>1620.9959999999999</v>
      </c>
      <c r="AJ33" s="22"/>
      <c r="AK33" s="22"/>
      <c r="AL33" s="18"/>
      <c r="AM33" s="18"/>
    </row>
    <row r="34" spans="2:39" ht="15">
      <c r="B34" t="s">
        <v>76</v>
      </c>
      <c r="C34" s="32">
        <f>SUMIF(D4:D27,C30,E4:E27)</f>
        <v>7.458</v>
      </c>
      <c r="D34" s="26">
        <f>SUMIF(F4:F27,C30,G4:G27)</f>
        <v>472.904</v>
      </c>
      <c r="E34" s="26">
        <f>SUMIF(H4:H27,C30,I4:I27)</f>
        <v>481.222</v>
      </c>
      <c r="F34" s="26">
        <f>SUMIF(J4:J27,C30,K4:K27)</f>
        <v>492.682</v>
      </c>
      <c r="G34" s="26">
        <f>SUMIF(L4:L27,C30,M4:M27)</f>
        <v>407.11800000000005</v>
      </c>
      <c r="H34" s="26">
        <f>SUMIF(N4:N27,C30,O4:O27)</f>
        <v>0</v>
      </c>
      <c r="I34" s="33">
        <f>SUMIF(P4:P27,C30,Q4:Q27)</f>
        <v>0</v>
      </c>
      <c r="J34" s="18"/>
      <c r="K34" s="18"/>
      <c r="R34" t="s">
        <v>76</v>
      </c>
      <c r="S34" s="32">
        <f>SUMIF(T4:T27,S30,U4:U27)</f>
        <v>7.458</v>
      </c>
      <c r="T34" s="26">
        <f>SUMIF(V4:V27,S30,W4:W27)</f>
        <v>472.904</v>
      </c>
      <c r="U34" s="26">
        <f>SUMIF(X4:X27,S30,Y4:Y27)</f>
        <v>481.222</v>
      </c>
      <c r="V34" s="26">
        <f>SUMIF(Z4:Z27,S30,AA4:AA27)</f>
        <v>492.682</v>
      </c>
      <c r="W34" s="33">
        <f>SUMIF(AB4:AB27,S30,AC4:AC27)</f>
        <v>407.11800000000005</v>
      </c>
      <c r="X34" s="22"/>
      <c r="Y34" s="22"/>
      <c r="Z34" s="18"/>
      <c r="AA34" s="18"/>
      <c r="AD34" t="s">
        <v>76</v>
      </c>
      <c r="AE34" s="32">
        <f>SUMIF(AF4:AF27,AE30,AG4:AG27)</f>
        <v>7.458</v>
      </c>
      <c r="AF34" s="26">
        <f>SUMIF(AH4:AH27,AE30,AI4:AI27)</f>
        <v>472.904</v>
      </c>
      <c r="AG34" s="26">
        <f>SUMIF(AJ4:AJ27,AE30,AK4:AK27)</f>
        <v>481.222</v>
      </c>
      <c r="AH34" s="26">
        <f>SUMIF(AL4:AL27,AE30,AM4:AM27)</f>
        <v>492.682</v>
      </c>
      <c r="AI34" s="33">
        <f>SUMIF(AN4:AN27,AE30,AO4:AO27)</f>
        <v>407.11800000000005</v>
      </c>
      <c r="AJ34" s="22"/>
      <c r="AK34" s="22"/>
      <c r="AL34" s="18"/>
      <c r="AM34" s="18"/>
    </row>
    <row r="35" spans="2:39" ht="15">
      <c r="B35" t="s">
        <v>77</v>
      </c>
      <c r="C35" s="34">
        <f>SUMIF(D4:D27,E30,E4:E27)</f>
        <v>197.964</v>
      </c>
      <c r="D35" s="27">
        <f>SUMIF(F4:F27,E30,G4:G27)</f>
        <v>255.642</v>
      </c>
      <c r="E35" s="27">
        <f>SUMIF(H4:H27,E30,I4:I27)</f>
        <v>263.89</v>
      </c>
      <c r="F35" s="27">
        <f>SUMIF(J4:J27,E30,K4:K27)</f>
        <v>268.074</v>
      </c>
      <c r="G35" s="27">
        <f>SUMIF(L4:L27,E30,M4:M27)</f>
        <v>186.40200000000002</v>
      </c>
      <c r="H35" s="27">
        <f>SUMIF(N4:N27,E30,O4:O27)</f>
        <v>0</v>
      </c>
      <c r="I35" s="35">
        <f>SUMIF(P4:P27,E30,Q4:Q27)</f>
        <v>0</v>
      </c>
      <c r="J35" s="18"/>
      <c r="K35" s="18"/>
      <c r="R35" t="s">
        <v>77</v>
      </c>
      <c r="S35" s="34">
        <f>SUMIF(T4:T27,U30,U4:U27)</f>
        <v>260.71799999999996</v>
      </c>
      <c r="T35" s="27">
        <f>SUMIF(V4:V27,U30,W4:W27)</f>
        <v>127.054</v>
      </c>
      <c r="U35" s="27">
        <f>SUMIF(X4:X27,U30,Y4:Y27)</f>
        <v>170.03</v>
      </c>
      <c r="V35" s="27">
        <f>SUMIF(Z4:Z27,U30,AA4:AA27)</f>
        <v>269.028</v>
      </c>
      <c r="W35" s="35">
        <f>SUMIF(AB4:AB27,U30,AC4:AC27)</f>
        <v>185.62599999999998</v>
      </c>
      <c r="X35" s="22"/>
      <c r="Y35" s="22"/>
      <c r="Z35" s="18"/>
      <c r="AA35" s="18"/>
      <c r="AD35" t="s">
        <v>77</v>
      </c>
      <c r="AE35" s="34">
        <f>SUMIF(AF4:AF27,AG30,AG4:AG27)</f>
        <v>91.19</v>
      </c>
      <c r="AF35" s="27">
        <f>SUMIF(AH4:AH27,AG30,AI4:AI27)</f>
        <v>93.558</v>
      </c>
      <c r="AG35" s="27">
        <f>SUMIF(AJ4:AJ27,AG30,AK4:AK27)</f>
        <v>91.598</v>
      </c>
      <c r="AH35" s="27">
        <f>SUMIF(AL4:AL27,AG30,AM4:AM27)</f>
        <v>91.05</v>
      </c>
      <c r="AI35" s="35">
        <f>SUMIF(AN4:AN27,AG30,AO4:AO27)</f>
        <v>87.95</v>
      </c>
      <c r="AJ35" s="22"/>
      <c r="AK35" s="22"/>
      <c r="AL35" s="18"/>
      <c r="AM35" s="18"/>
    </row>
    <row r="36" spans="2:39" ht="15">
      <c r="B36" t="s">
        <v>78</v>
      </c>
      <c r="C36" s="36">
        <f>SUMIF(D4:D27,G30,E4:E27)</f>
        <v>4.822</v>
      </c>
      <c r="D36" s="28">
        <f>SUMIF(F4:F27,G30,G4:G27)</f>
        <v>341.182</v>
      </c>
      <c r="E36" s="28">
        <f>SUMIF(H4:H27,G30,I4:I27)</f>
        <v>339.348</v>
      </c>
      <c r="F36" s="28">
        <f>SUMIF(J4:J27,G30,K4:K27)</f>
        <v>345.37199999999996</v>
      </c>
      <c r="G36" s="28">
        <f>SUMIF(L4:L27,G30,M4:M27)</f>
        <v>329.13800000000003</v>
      </c>
      <c r="H36" s="28">
        <f>SUMIF(N4:N27,G30,O4:O27)</f>
        <v>336.08</v>
      </c>
      <c r="I36" s="37">
        <f>SUMIF(P4:P27,G30,Q4:Q27)</f>
        <v>1772.8280000000002</v>
      </c>
      <c r="J36" s="18"/>
      <c r="K36" s="18"/>
      <c r="R36" t="s">
        <v>78</v>
      </c>
      <c r="S36" s="36">
        <f>SUMIF(T4:T27,W30,U4:U27)</f>
        <v>4.822</v>
      </c>
      <c r="T36" s="28">
        <f>SUMIF(V4:V27,W30,W4:W27)</f>
        <v>341.182</v>
      </c>
      <c r="U36" s="28">
        <f>SUMIF(X4:X27,W30,Y4:Y27)</f>
        <v>339.348</v>
      </c>
      <c r="V36" s="28">
        <f>SUMIF(Z4:Z27,W30,AA4:AA27)</f>
        <v>345.37199999999996</v>
      </c>
      <c r="W36" s="37">
        <f>SUMIF(AB4:AB27,W30,AC4:AC27)</f>
        <v>329.13800000000003</v>
      </c>
      <c r="X36" s="22"/>
      <c r="Y36" s="22"/>
      <c r="Z36" s="18"/>
      <c r="AA36" s="18"/>
      <c r="AD36" t="s">
        <v>78</v>
      </c>
      <c r="AE36" s="36">
        <f>SUMIF(AF4:AF27,AI30,AG4:AG27)</f>
        <v>4.822</v>
      </c>
      <c r="AF36" s="28">
        <f>SUMIF(AH4:AH27,AI30,AI4:AI27)</f>
        <v>341.182</v>
      </c>
      <c r="AG36" s="28">
        <f>SUMIF(AJ4:AJ27,AI30,AK4:AK27)</f>
        <v>339.348</v>
      </c>
      <c r="AH36" s="28">
        <f>SUMIF(AL4:AL27,AI30,AM4:AM27)</f>
        <v>345.37199999999996</v>
      </c>
      <c r="AI36" s="37">
        <f>SUMIF(AN4:AN27,AI30,AO4:AO27)</f>
        <v>329.13800000000003</v>
      </c>
      <c r="AJ36" s="22"/>
      <c r="AK36" s="22"/>
      <c r="AL36" s="18"/>
      <c r="AM36" s="18"/>
    </row>
    <row r="37" spans="2:38" ht="15">
      <c r="B37" t="s">
        <v>79</v>
      </c>
      <c r="C37" s="38">
        <f>SUMIF(D4:D27,J30,E4:E27)</f>
        <v>296.162</v>
      </c>
      <c r="D37" s="29">
        <f>SUMIF(F4:F27,J30,G4:G27)</f>
        <v>743.504</v>
      </c>
      <c r="E37" s="28">
        <f>SUMIF(H4:H27,J30,I4:I27)</f>
        <v>767.5959999999999</v>
      </c>
      <c r="F37" s="28">
        <f>SUMIF(J4:J27,J30,K4:K27)</f>
        <v>742.926</v>
      </c>
      <c r="G37" s="28">
        <f>SUMIF(L4:L27,J30,M4:M27)</f>
        <v>698.3380000000001</v>
      </c>
      <c r="H37" s="28">
        <f>SUMIF(N4:N27,J30,O4:O27)</f>
        <v>1477.7599999999998</v>
      </c>
      <c r="I37" s="37">
        <f>SUMIF(P4:P27,J30,Q4:Q27)</f>
        <v>0</v>
      </c>
      <c r="J37" s="18"/>
      <c r="R37" t="s">
        <v>79</v>
      </c>
      <c r="S37" s="38">
        <f>SUMIF(T4:T27,Z30,U4:U27)</f>
        <v>233.40800000000002</v>
      </c>
      <c r="T37" s="29">
        <f>SUMIF(V4:V27,Z30,W4:W27)</f>
        <v>872.0920000000001</v>
      </c>
      <c r="U37" s="28">
        <f>SUMIF(X4:X27,Z30,Y4:Y27)</f>
        <v>861.4559999999998</v>
      </c>
      <c r="V37" s="28">
        <f>SUMIF(Z4:Z27,Z30,AA4:AA27)</f>
        <v>741.9720000000001</v>
      </c>
      <c r="W37" s="37">
        <f>SUMIF(AB4:AB27,Z30,AC4:AC27)</f>
        <v>699.114</v>
      </c>
      <c r="X37" s="22"/>
      <c r="Y37" s="22"/>
      <c r="Z37" s="18"/>
      <c r="AD37" t="s">
        <v>79</v>
      </c>
      <c r="AE37" s="38">
        <f>SUMIF(AF4:AF27,AL30,AG4:AG27)</f>
        <v>402.936</v>
      </c>
      <c r="AF37" s="29">
        <f>SUMIF(AH4:AH27,AL30,AI4:AI27)</f>
        <v>905.5880000000001</v>
      </c>
      <c r="AG37" s="28">
        <f>SUMIF(AJ4:AJ27,AL30,AK4:AK27)</f>
        <v>939.8879999999998</v>
      </c>
      <c r="AH37" s="28">
        <f>SUMIF(AL4:AL27,AL30,AM4:AM27)</f>
        <v>919.9500000000002</v>
      </c>
      <c r="AI37" s="37">
        <f>SUMIF(AN4:AN27,AL30,AO4:AO27)</f>
        <v>796.7900000000001</v>
      </c>
      <c r="AJ37" s="22"/>
      <c r="AK37" s="22"/>
      <c r="AL37" s="18"/>
    </row>
    <row r="38" spans="1:38" ht="15">
      <c r="A38" s="20" t="s">
        <v>87</v>
      </c>
      <c r="B38" s="20" t="s">
        <v>86</v>
      </c>
      <c r="C38" s="30">
        <f>SUM(C39:C42)</f>
        <v>201.28512239999998</v>
      </c>
      <c r="D38" s="24">
        <f aca="true" t="shared" si="37" ref="D38:I38">SUM(D39:D42)</f>
        <v>598.2657684000001</v>
      </c>
      <c r="E38" s="24">
        <f t="shared" si="37"/>
        <v>612.3640798</v>
      </c>
      <c r="F38" s="24">
        <f t="shared" si="37"/>
        <v>613.2176208000001</v>
      </c>
      <c r="G38" s="24">
        <f t="shared" si="37"/>
        <v>519.5953812</v>
      </c>
      <c r="H38" s="24">
        <f t="shared" si="37"/>
        <v>487.789968</v>
      </c>
      <c r="I38" s="39">
        <f t="shared" si="37"/>
        <v>381.8671512000001</v>
      </c>
      <c r="J38" s="18"/>
      <c r="R38" s="20" t="s">
        <v>86</v>
      </c>
      <c r="S38" s="30">
        <f>SUM(S39:S42)</f>
        <v>219.8916834</v>
      </c>
      <c r="T38" s="24">
        <f>SUM(T39:T42)</f>
        <v>560.1394264</v>
      </c>
      <c r="U38" s="24">
        <f>SUM(U39:U42)</f>
        <v>584.5345897999999</v>
      </c>
      <c r="V38" s="24">
        <f>SUM(V39:V42)</f>
        <v>613.5004818</v>
      </c>
      <c r="W38" s="39">
        <f>SUM(W39:W42)</f>
        <v>519.3652972</v>
      </c>
      <c r="X38" s="59"/>
      <c r="Y38" s="59"/>
      <c r="Z38" s="18"/>
      <c r="AD38" s="20" t="s">
        <v>86</v>
      </c>
      <c r="AE38" s="30">
        <f>SUM(AE39:AE42)</f>
        <v>168.6024386</v>
      </c>
      <c r="AF38" s="24">
        <f>SUM(AF39:AF42)</f>
        <v>477.74080560000004</v>
      </c>
      <c r="AG38" s="24">
        <f>SUM(AG39:AG42)</f>
        <v>489.20198659999994</v>
      </c>
      <c r="AH38" s="24">
        <f>SUM(AH39:AH42)</f>
        <v>487.37299200000007</v>
      </c>
      <c r="AI38" s="39">
        <f>SUM(AI39:AI42)</f>
        <v>420.4954520000001</v>
      </c>
      <c r="AJ38" s="59"/>
      <c r="AK38" s="59"/>
      <c r="AL38" s="18"/>
    </row>
    <row r="39" spans="1:37" ht="15">
      <c r="A39" s="103">
        <v>355.5</v>
      </c>
      <c r="B39" t="s">
        <v>80</v>
      </c>
      <c r="C39" s="32">
        <f>C34*$A$39/1000</f>
        <v>2.651319</v>
      </c>
      <c r="D39" s="26">
        <f aca="true" t="shared" si="38" ref="D39:AI39">D34*$A$39/1000</f>
        <v>168.117372</v>
      </c>
      <c r="E39" s="26">
        <f t="shared" si="38"/>
        <v>171.074421</v>
      </c>
      <c r="F39" s="26">
        <f t="shared" si="38"/>
        <v>175.148451</v>
      </c>
      <c r="G39" s="26">
        <f t="shared" si="38"/>
        <v>144.73044900000002</v>
      </c>
      <c r="H39" s="26">
        <f t="shared" si="38"/>
        <v>0</v>
      </c>
      <c r="I39" s="33">
        <f t="shared" si="38"/>
        <v>0</v>
      </c>
      <c r="J39" s="22"/>
      <c r="K39" s="22"/>
      <c r="L39" s="22"/>
      <c r="M39" s="22"/>
      <c r="N39" s="22"/>
      <c r="O39" s="22"/>
      <c r="P39" s="22"/>
      <c r="Q39" s="22"/>
      <c r="R39" t="s">
        <v>80</v>
      </c>
      <c r="S39" s="32">
        <f t="shared" si="38"/>
        <v>2.651319</v>
      </c>
      <c r="T39" s="26">
        <f t="shared" si="38"/>
        <v>168.117372</v>
      </c>
      <c r="U39" s="26">
        <f t="shared" si="38"/>
        <v>171.074421</v>
      </c>
      <c r="V39" s="26">
        <f t="shared" si="38"/>
        <v>175.148451</v>
      </c>
      <c r="W39" s="33">
        <f t="shared" si="38"/>
        <v>144.73044900000002</v>
      </c>
      <c r="X39" s="22"/>
      <c r="Y39" s="22"/>
      <c r="Z39" s="22"/>
      <c r="AA39" s="22"/>
      <c r="AB39" s="22"/>
      <c r="AC39" s="22"/>
      <c r="AD39" t="s">
        <v>80</v>
      </c>
      <c r="AE39" s="32">
        <f t="shared" si="38"/>
        <v>2.651319</v>
      </c>
      <c r="AF39" s="26">
        <f t="shared" si="38"/>
        <v>168.117372</v>
      </c>
      <c r="AG39" s="26">
        <f t="shared" si="38"/>
        <v>171.074421</v>
      </c>
      <c r="AH39" s="26">
        <f t="shared" si="38"/>
        <v>175.148451</v>
      </c>
      <c r="AI39" s="33">
        <f t="shared" si="38"/>
        <v>144.73044900000002</v>
      </c>
      <c r="AJ39" s="22"/>
      <c r="AK39" s="22"/>
    </row>
    <row r="40" spans="1:37" ht="15">
      <c r="A40" s="82">
        <v>577.6</v>
      </c>
      <c r="B40" t="s">
        <v>81</v>
      </c>
      <c r="C40" s="34">
        <f>C35*$A$40/1000</f>
        <v>114.3440064</v>
      </c>
      <c r="D40" s="27">
        <f aca="true" t="shared" si="39" ref="D40:AI40">D35*$A$40/1000</f>
        <v>147.6588192</v>
      </c>
      <c r="E40" s="27">
        <f t="shared" si="39"/>
        <v>152.422864</v>
      </c>
      <c r="F40" s="27">
        <f t="shared" si="39"/>
        <v>154.8395424</v>
      </c>
      <c r="G40" s="27">
        <f t="shared" si="39"/>
        <v>107.6657952</v>
      </c>
      <c r="H40" s="27">
        <f t="shared" si="39"/>
        <v>0</v>
      </c>
      <c r="I40" s="35">
        <f t="shared" si="39"/>
        <v>0</v>
      </c>
      <c r="J40" s="22"/>
      <c r="K40" s="22"/>
      <c r="L40" s="22"/>
      <c r="M40" s="22"/>
      <c r="N40" s="22"/>
      <c r="O40" s="22"/>
      <c r="P40" s="22"/>
      <c r="Q40" s="22"/>
      <c r="R40" t="s">
        <v>81</v>
      </c>
      <c r="S40" s="34">
        <f t="shared" si="39"/>
        <v>150.5907168</v>
      </c>
      <c r="T40" s="27">
        <f t="shared" si="39"/>
        <v>73.38639040000001</v>
      </c>
      <c r="U40" s="27">
        <f t="shared" si="39"/>
        <v>98.20932800000001</v>
      </c>
      <c r="V40" s="27">
        <f t="shared" si="39"/>
        <v>155.39057280000003</v>
      </c>
      <c r="W40" s="35">
        <f t="shared" si="39"/>
        <v>107.21757759999998</v>
      </c>
      <c r="X40" s="22"/>
      <c r="Y40" s="22"/>
      <c r="Z40" s="22"/>
      <c r="AA40" s="22"/>
      <c r="AB40" s="22"/>
      <c r="AC40" s="22"/>
      <c r="AD40" t="s">
        <v>81</v>
      </c>
      <c r="AE40" s="34">
        <f t="shared" si="39"/>
        <v>52.671344</v>
      </c>
      <c r="AF40" s="27">
        <f t="shared" si="39"/>
        <v>54.03910080000001</v>
      </c>
      <c r="AG40" s="27">
        <f t="shared" si="39"/>
        <v>52.9070048</v>
      </c>
      <c r="AH40" s="27">
        <f t="shared" si="39"/>
        <v>52.59048000000001</v>
      </c>
      <c r="AI40" s="35">
        <f t="shared" si="39"/>
        <v>50.79992000000001</v>
      </c>
      <c r="AJ40" s="22"/>
      <c r="AK40" s="22"/>
    </row>
    <row r="41" spans="1:37" ht="15">
      <c r="A41" s="82">
        <v>215.4</v>
      </c>
      <c r="B41" t="s">
        <v>83</v>
      </c>
      <c r="C41" s="36">
        <f>C36*$A$41/1000</f>
        <v>1.0386587999999999</v>
      </c>
      <c r="D41" s="28">
        <f aca="true" t="shared" si="40" ref="D41:W41">D36*$A$41/1000</f>
        <v>73.4906028</v>
      </c>
      <c r="E41" s="28">
        <f t="shared" si="40"/>
        <v>73.0955592</v>
      </c>
      <c r="F41" s="28">
        <f t="shared" si="40"/>
        <v>74.39312879999999</v>
      </c>
      <c r="G41" s="28">
        <f t="shared" si="40"/>
        <v>70.8963252</v>
      </c>
      <c r="H41" s="28">
        <f t="shared" si="40"/>
        <v>72.391632</v>
      </c>
      <c r="I41" s="37">
        <f t="shared" si="40"/>
        <v>381.8671512000001</v>
      </c>
      <c r="J41" s="22"/>
      <c r="K41" s="22"/>
      <c r="L41" s="22"/>
      <c r="M41" s="22"/>
      <c r="N41" s="22"/>
      <c r="O41" s="22"/>
      <c r="P41" s="22"/>
      <c r="Q41" s="22"/>
      <c r="R41" t="s">
        <v>83</v>
      </c>
      <c r="S41" s="36">
        <f t="shared" si="40"/>
        <v>1.0386587999999999</v>
      </c>
      <c r="T41" s="28">
        <f t="shared" si="40"/>
        <v>73.4906028</v>
      </c>
      <c r="U41" s="28">
        <f t="shared" si="40"/>
        <v>73.0955592</v>
      </c>
      <c r="V41" s="28">
        <f t="shared" si="40"/>
        <v>74.39312879999999</v>
      </c>
      <c r="W41" s="37">
        <f t="shared" si="40"/>
        <v>70.8963252</v>
      </c>
      <c r="X41" s="22"/>
      <c r="Y41" s="22"/>
      <c r="Z41" s="71"/>
      <c r="AA41" s="71"/>
      <c r="AB41" s="71"/>
      <c r="AC41" s="71"/>
      <c r="AD41" t="s">
        <v>83</v>
      </c>
      <c r="AE41" s="36">
        <f>AE36*AI30/1000</f>
        <v>0.014466000000000001</v>
      </c>
      <c r="AF41" s="28">
        <f>AF36*AI30/1000</f>
        <v>1.023546</v>
      </c>
      <c r="AG41" s="28">
        <f>AG36*AI30/1000</f>
        <v>1.0180440000000002</v>
      </c>
      <c r="AH41" s="28">
        <f>AH36*AI30/1000</f>
        <v>1.036116</v>
      </c>
      <c r="AI41" s="37">
        <f>AI36*AI30/1000</f>
        <v>0.9874140000000001</v>
      </c>
      <c r="AJ41" s="22"/>
      <c r="AK41" s="22"/>
    </row>
    <row r="42" spans="1:37" ht="15.75" thickBot="1">
      <c r="A42" s="82">
        <v>281.1</v>
      </c>
      <c r="B42" t="s">
        <v>82</v>
      </c>
      <c r="C42" s="40">
        <f>C37*$A$42/1000</f>
        <v>83.2511382</v>
      </c>
      <c r="D42" s="41">
        <f aca="true" t="shared" si="41" ref="D42:AI42">D37*$A$42/1000</f>
        <v>208.99897440000004</v>
      </c>
      <c r="E42" s="41">
        <f t="shared" si="41"/>
        <v>215.77123559999998</v>
      </c>
      <c r="F42" s="41">
        <f t="shared" si="41"/>
        <v>208.83649860000003</v>
      </c>
      <c r="G42" s="41">
        <f t="shared" si="41"/>
        <v>196.30281180000003</v>
      </c>
      <c r="H42" s="41">
        <f t="shared" si="41"/>
        <v>415.398336</v>
      </c>
      <c r="I42" s="42">
        <f t="shared" si="41"/>
        <v>0</v>
      </c>
      <c r="J42" s="22"/>
      <c r="K42" s="22"/>
      <c r="L42" s="22"/>
      <c r="M42" s="22"/>
      <c r="N42" s="22"/>
      <c r="O42" s="22"/>
      <c r="P42" s="22"/>
      <c r="Q42" s="22"/>
      <c r="R42" t="s">
        <v>82</v>
      </c>
      <c r="S42" s="40">
        <f t="shared" si="41"/>
        <v>65.6109888</v>
      </c>
      <c r="T42" s="41">
        <f t="shared" si="41"/>
        <v>245.14506120000004</v>
      </c>
      <c r="U42" s="41">
        <f t="shared" si="41"/>
        <v>242.15528159999997</v>
      </c>
      <c r="V42" s="41">
        <f t="shared" si="41"/>
        <v>208.56832920000005</v>
      </c>
      <c r="W42" s="42">
        <f t="shared" si="41"/>
        <v>196.52094540000002</v>
      </c>
      <c r="X42" s="22"/>
      <c r="Y42" s="22"/>
      <c r="Z42" s="22"/>
      <c r="AA42" s="22"/>
      <c r="AB42" s="22"/>
      <c r="AC42" s="22"/>
      <c r="AD42" t="s">
        <v>82</v>
      </c>
      <c r="AE42" s="40">
        <f t="shared" si="41"/>
        <v>113.26530960000001</v>
      </c>
      <c r="AF42" s="41">
        <f t="shared" si="41"/>
        <v>254.56078680000002</v>
      </c>
      <c r="AG42" s="41">
        <f t="shared" si="41"/>
        <v>264.20251679999996</v>
      </c>
      <c r="AH42" s="41">
        <f t="shared" si="41"/>
        <v>258.59794500000004</v>
      </c>
      <c r="AI42" s="42">
        <f t="shared" si="41"/>
        <v>223.97766900000005</v>
      </c>
      <c r="AJ42" s="22"/>
      <c r="AK42" s="22"/>
    </row>
    <row r="43" spans="3:25" ht="15.75" thickBot="1">
      <c r="C43" s="22"/>
      <c r="D43" s="22"/>
      <c r="E43" s="22"/>
      <c r="F43" s="22"/>
      <c r="G43" s="22"/>
      <c r="H43" s="22"/>
      <c r="I43" s="22"/>
      <c r="J43" s="18"/>
      <c r="X43" s="18"/>
      <c r="Y43" s="18"/>
    </row>
    <row r="44" spans="3:20" ht="15">
      <c r="C44" s="54" t="s">
        <v>34</v>
      </c>
      <c r="D44" s="55" t="s">
        <v>49</v>
      </c>
      <c r="E44" s="55" t="s">
        <v>51</v>
      </c>
      <c r="F44" s="55" t="s">
        <v>61</v>
      </c>
      <c r="G44" s="55" t="s">
        <v>52</v>
      </c>
      <c r="H44" s="56" t="s">
        <v>53</v>
      </c>
      <c r="I44" s="56" t="s">
        <v>43</v>
      </c>
      <c r="J44" s="56" t="s">
        <v>54</v>
      </c>
      <c r="K44" s="56" t="s">
        <v>55</v>
      </c>
      <c r="L44" s="56" t="s">
        <v>56</v>
      </c>
      <c r="M44" s="56" t="s">
        <v>57</v>
      </c>
      <c r="N44" s="56" t="s">
        <v>58</v>
      </c>
      <c r="O44" s="57" t="s">
        <v>59</v>
      </c>
      <c r="P44" s="217" t="s">
        <v>155</v>
      </c>
      <c r="Q44" s="204"/>
      <c r="R44" s="204"/>
      <c r="S44" s="204"/>
      <c r="T44" s="204"/>
    </row>
    <row r="45" spans="2:17" ht="15">
      <c r="B45" s="20" t="s">
        <v>85</v>
      </c>
      <c r="C45" s="105">
        <f>Kalendarz!B9*C33+Kalendarz!C9*D33+Kalendarz!D9*E33+Kalendarz!E9*F33+Kalendarz!F9*G33+Kalendarz!G9*H33+Kalendarz!H9*I33</f>
        <v>49006.114</v>
      </c>
      <c r="D45" s="106">
        <f>Kalendarz!J9*C33+Kalendarz!K9*D33+Kalendarz!L9*E33+Kalendarz!M9*F33+Kalendarz!N9*G33+Kalendarz!O9*H33+Kalendarz!P9*I33</f>
        <v>46765.704</v>
      </c>
      <c r="E45" s="106">
        <f>Kalendarz!R9*C33+Kalendarz!S9*D33+Kalendarz!T9*E33+Kalendarz!U9*F33+Kalendarz!V9*G33+Kalendarz!W9*H33+Kalendarz!X9*I33</f>
        <v>50197.53799999999</v>
      </c>
      <c r="F45" s="106">
        <f>Kalendarz!Z9*S33+Kalendarz!AA9*T33+Kalendarz!AB9*U33+Kalendarz!AC9*V33+Kalendarz!AD9*W33+Kalendarz!AE9*H33+Kalendarz!AF9*I33</f>
        <v>46686.475999999995</v>
      </c>
      <c r="G45" s="106">
        <f>Kalendarz!AH9*S33+Kalendarz!AI9*T33+Kalendarz!AJ9*U33+Kalendarz!AK9*V33+Kalendarz!AL9*W33+Kalendarz!AM9*H33+Kalendarz!AN9*I33</f>
        <v>50427.98999999999</v>
      </c>
      <c r="H45" s="106">
        <f>Kalendarz!AP9*AE33+Kalendarz!AQ9*AF33+Kalendarz!AR9*AG33+Kalendarz!AS9*AH33+Kalendarz!AT9*AI33+Kalendarz!AU9*H33+Kalendarz!AV9*I33</f>
        <v>48348.484</v>
      </c>
      <c r="I45" s="106">
        <f>Kalendarz!B19*AE33+Kalendarz!C19*AF33+Kalendarz!D19*AG33+Kalendarz!E19*AH33+Kalendarz!F19*AI33+Kalendarz!G19*H33+Kalendarz!H19*I33</f>
        <v>49006.114</v>
      </c>
      <c r="J45" s="106">
        <f>Kalendarz!J19*S33+Kalendarz!K19*T33+Kalendarz!L19*U33+Kalendarz!M19*V33+Kalendarz!N19*W33+Kalendarz!O19*H33+Kalendarz!P19*I33</f>
        <v>50235.75399999999</v>
      </c>
      <c r="K45" s="106">
        <f>Kalendarz!R19*S33+Kalendarz!S19*T33+Kalendarz!T19*U33+Kalendarz!U19*V33+Kalendarz!V19*W33+Kalendarz!W19*H33+Kalendarz!X19*I33</f>
        <v>48500.316</v>
      </c>
      <c r="L45" s="106">
        <f>Kalendarz!Z19*C33+Kalendarz!AA19*D33+Kalendarz!AB19*E33+Kalendarz!AC19*F33+Kalendarz!AD19*G33+Kalendarz!AE19*H33+Kalendarz!AF19*I33</f>
        <v>49085.342</v>
      </c>
      <c r="M45" s="106">
        <f>Kalendarz!AH19*C33+Kalendarz!AI19*D33+Kalendarz!AJ19*E33+Kalendarz!AK19*F33+Kalendarz!AL19*G33+Kalendarz!AM19*H33+Kalendarz!AN19*I33</f>
        <v>48383.698</v>
      </c>
      <c r="N45" s="106">
        <f>Kalendarz!AP19*C33+Kalendarz!AQ19*D33+Kalendarz!AR19*E33+Kalendarz!AS19*F33+Kalendarz!AT19*G33+Kalendarz!AU19*H33+Kalendarz!AV19*I33</f>
        <v>49006.722</v>
      </c>
      <c r="O45" s="107">
        <f aca="true" t="shared" si="42" ref="O45:O54">SUM(C45:N45)</f>
        <v>585650.252</v>
      </c>
      <c r="Q45" t="s">
        <v>146</v>
      </c>
    </row>
    <row r="46" spans="2:17" ht="15">
      <c r="B46" t="s">
        <v>76</v>
      </c>
      <c r="C46" s="134">
        <f>$C$34*(Kalendarz!B$9-Kalendarz!B$10)+$D$34*(Kalendarz!C$9-Kalendarz!C$10)+$E$34*(Kalendarz!D$9-Kalendarz!D$10)+$F$34*(Kalendarz!E$9-Kalendarz!E$10)+$G$34*(Kalendarz!F$9-Kalendarz!F$10)+$H$34*(Kalendarz!G$9-Kalendarz!G$10)+$I$34*Kalendarz!H$9</f>
        <v>7925.898000000001</v>
      </c>
      <c r="D46" s="135">
        <f>$C$34*(Kalendarz!J$9-Kalendarz!J$10)+$D$34*(Kalendarz!K$9-Kalendarz!K$10)+$E$34*(Kalendarz!L$9-Kalendarz!L$10)+$F$34*(Kalendarz!M$9-Kalendarz!M$10)+$G$34*(Kalendarz!N$9-Kalendarz!N$10)+$H$34*(Kalendarz!O$9-Kalendarz!O$10)+$I$34*Kalendarz!P$9</f>
        <v>7926.758</v>
      </c>
      <c r="E46" s="135">
        <f>$C$34*(Kalendarz!R$9-Kalendarz!R$10)+$D$34*(Kalendarz!S$9-Kalendarz!S$10)+$E$34*(Kalendarz!T$9-Kalendarz!T$10)+$F$34*(Kalendarz!U$9-Kalendarz!U$10)+$G$34*(Kalendarz!V$9-Kalendarz!V$10)+$H$34*(Kalendarz!W$9-Kalendarz!W$10)+$I$34*Kalendarz!X$9</f>
        <v>8345.336</v>
      </c>
      <c r="F46" s="135">
        <f>$S$34*(Kalendarz!Z9-Kalendarz!Z$10)+$T$34*(Kalendarz!AA9-Kalendarz!AA10)+$U$34*(Kalendarz!AB9-Kalendarz!AB$10)+$V$34*(Kalendarz!AC9-Kalendarz!AC$10)+$W$34*(Kalendarz!AD9-Kalendarz!AD$10)+$H$34*(Kalendarz!AE9-Kalendarz!AE$10)+$I$34*Kalendarz!AF9</f>
        <v>7445.536</v>
      </c>
      <c r="G46" s="135">
        <f>$S$34*(Kalendarz!AH9-Kalendarz!AH$10)+$T$34*(Kalendarz!AI9-Kalendarz!AI10)+$U$34*(Kalendarz!AJ9-Kalendarz!AJ$10)+$V$34*(Kalendarz!AK9-Kalendarz!AK$10)+$W$34*(Kalendarz!AL9-Kalendarz!AL$10)+$H$34*(Kalendarz!AM9-Kalendarz!AM$10)+$I$34*Kalendarz!AN9</f>
        <v>8892.344</v>
      </c>
      <c r="H46" s="135">
        <f>AE34*(Kalendarz!AP9-Kalendarz!AP10)+AF34*(Kalendarz!AQ9-Kalendarz!AQ10)+AG34*(Kalendarz!AR9-Kalendarz!AR10)+AH34*(Kalendarz!AS9-Kalendarz!AS10)+AI34*(Kalendarz!AT9-Kalendarz!AT10)+H34*(Kalendarz!AU9-Kalendarz!AU10)+I34*Kalendarz!AV9</f>
        <v>7852.654</v>
      </c>
      <c r="I46" s="135">
        <f>AE34*(Kalendarz!B19-Kalendarz!B20)+AF34*(Kalendarz!C19-Kalendarz!C20)+AG34*(Kalendarz!D19-Kalendarz!D20)+AH34*(Kalendarz!E19-Kalendarz!E20)+AI34*(Kalendarz!F19-Kalendarz!F20)+H34*(Kalendarz!G19-Kalendarz!G20)+I34*Kalendarz!H19</f>
        <v>7925.898000000001</v>
      </c>
      <c r="J46" s="135">
        <f>$S$34*(Kalendarz!J19-Kalendarz!J20)+$T$34*(Kalendarz!K19-Kalendarz!K20)+$U$34*(Kalendarz!L19-Kalendarz!L20)+$V$34*(Kalendarz!M19-Kalendarz!M20)+$W$34*(Kalendarz!N19-Kalendarz!N20)+$H$34*(Kalendarz!O19-Kalendarz!O20)+$I$34*Kalendarz!P19</f>
        <v>8826.558</v>
      </c>
      <c r="K46" s="135">
        <f>$S$34*(Kalendarz!R19-Kalendarz!R20)+$T$34*(Kalendarz!S19-Kalendarz!S20)+$U$34*(Kalendarz!T19-Kalendarz!T20)+$V$34*(Kalendarz!U19-Kalendarz!U20)+$W$34*(Kalendarz!V19-Kalendarz!V20)+$H$34*(Kalendarz!W19-Kalendarz!W20)+$I$34*Kalendarz!X19</f>
        <v>7445.536</v>
      </c>
      <c r="L46" s="135">
        <f>$C$34*(Kalendarz!Z19-Kalendarz!Z20)+$D$34*(Kalendarz!AA19-Kalendarz!AA20)+$E$34*(Kalendarz!AB19-Kalendarz!AB20)+$F$34*(Kalendarz!AC19-Kalendarz!AC20)+$G$34*(Kalendarz!AD19-Kalendarz!AD20)+$H$34*(Kalendarz!AE19-Kalendarz!AE20)+$I$34*Kalendarz!AF19</f>
        <v>8407.12</v>
      </c>
      <c r="M46" s="135">
        <f>$C$34*(Kalendarz!AH19-Kalendarz!AH20)+$D$34*(Kalendarz!AI19-Kalendarz!AI20)+$E$34*(Kalendarz!AJ19-Kalendarz!AJ20)+$F$34*(Kalendarz!AK19-Kalendarz!AK20)+$G$34*(Kalendarz!AL19-Kalendarz!AL20)+$H$34*(Kalendarz!AM19-Kalendarz!AM20)+$I$34*Kalendarz!AN19</f>
        <v>8345.336</v>
      </c>
      <c r="N46" s="135">
        <f>$C$34*(Kalendarz!AP19-Kalendarz!AP20)+$D$34*(Kalendarz!AQ19-Kalendarz!AQ20)+$E$34*(Kalendarz!AR19-Kalendarz!AR20)+$F$34*(Kalendarz!AS19-Kalendarz!AS20)+$G$34*(Kalendarz!AT19-Kalendarz!AT20)+$H$34*(Kalendarz!AU19-Kalendarz!AU20)+$I$34*Kalendarz!AV19</f>
        <v>7452.994000000001</v>
      </c>
      <c r="O46" s="136">
        <f t="shared" si="42"/>
        <v>96791.96800000001</v>
      </c>
      <c r="P46" s="184">
        <f>O46/$O$45</f>
        <v>0.1652726480855335</v>
      </c>
      <c r="Q46" t="s">
        <v>138</v>
      </c>
    </row>
    <row r="47" spans="2:17" ht="15">
      <c r="B47" t="s">
        <v>77</v>
      </c>
      <c r="C47" s="123">
        <f>$C$35*(Kalendarz!B9-Kalendarz!B10)+$D$35*(Kalendarz!C9-Kalendarz!C10)+$E$35*(Kalendarz!D9-Kalendarz!D10)+$F$35*(Kalendarz!E9-Kalendarz!E10)+$G$35*(Kalendarz!F9-Kalendarz!F10)+$H$35*(Kalendarz!G9-Kalendarz!G10)+$I$35*Kalendarz!H9</f>
        <v>5141.494</v>
      </c>
      <c r="D47" s="124">
        <f>$C$35*(Kalendarz!J9-Kalendarz!J10)+$D$35*(Kalendarz!K9-Kalendarz!K10)+$E$35*(Kalendarz!L9-Kalendarz!L10)+$F$35*(Kalendarz!M9-Kalendarz!M10)+$G$35*(Kalendarz!N9-Kalendarz!N10)+$H$35*(Kalendarz!O9-Kalendarz!O10)+$I$35*Kalendarz!P9</f>
        <v>4951.778</v>
      </c>
      <c r="E47" s="124">
        <f>$C$35*(Kalendarz!R9-Kalendarz!R10)+$D$35*(Kalendarz!S9-Kalendarz!S10)+$E$35*(Kalendarz!T9-Kalendarz!T10)+$F$35*(Kalendarz!U9-Kalendarz!U10)+$G$35*(Kalendarz!V9-Kalendarz!V10)+$H$35*(Kalendarz!W9-Kalendarz!W10)+$I$35*Kalendarz!X9</f>
        <v>5142.3640000000005</v>
      </c>
      <c r="F47" s="124">
        <f>$S$35*(Kalendarz!Z9-Kalendarz!Z$10)+$T$35*(Kalendarz!AA9-Kalendarz!AA$10)+$U$35*(Kalendarz!AB9-Kalendarz!AB$10)+$V$35*(Kalendarz!AC9-Kalendarz!AC10)+$W$35*(Kalendarz!AD9-Kalendarz!AD$10)+$H$35*(Kalendarz!AE9-Kalendarz!AE$10)+$I$35*Kalendarz!AF9</f>
        <v>4049.8239999999996</v>
      </c>
      <c r="G47" s="124">
        <f>$S$35*(Kalendarz!AH9-Kalendarz!AH$10)+$T$35*(Kalendarz!AI9-Kalendarz!AI$10)+$U$35*(Kalendarz!AJ9-Kalendarz!AJ$10)+$V$35*(Kalendarz!AK9-Kalendarz!AK10)+$W$35*(Kalendarz!AL9-Kalendarz!AL$10)+$H$35*(Kalendarz!AM9-Kalendarz!AM$10)+$I$35*Kalendarz!AN9</f>
        <v>4615.936</v>
      </c>
      <c r="H47" s="124">
        <f>AE35*(Kalendarz!AP9-Kalendarz!AP10)+AF35*(Kalendarz!AQ9-Kalendarz!AQ10)+AG35*(Kalendarz!AR9-Kalendarz!AR10)+AH35*(Kalendarz!AS9-Kalendarz!AS10)+AI35*(Kalendarz!AT9-Kalendarz!AT10)+H35*(Kalendarz!AU9-Kalendarz!AU10)+I35*Kalendarz!AV9</f>
        <v>1909.334</v>
      </c>
      <c r="I47" s="124">
        <f>AE35*(Kalendarz!B19-Kalendarz!B20)+AF35*(Kalendarz!C19-Kalendarz!C20)+AG35*(Kalendarz!D19-Kalendarz!D20)+AH35*(Kalendarz!E19-Kalendarz!E20)+AI35*(Kalendarz!F19-Kalendarz!F20)+H35*(Kalendarz!G19-Kalendarz!G20)+I35*Kalendarz!H19</f>
        <v>2006.132</v>
      </c>
      <c r="J47" s="124">
        <f>$S$35*(Kalendarz!J19-Kalendarz!J20)+$T$35*(Kalendarz!K19-Kalendarz!K20)+$U$35*(Kalendarz!L19-Kalendarz!L20)+$V$35*(Kalendarz!M19-Kalendarz!M20)+$W$35*(Kalendarz!N19-Kalendarz!N20)+$H$35*(Kalendarz!O19-Kalendarz!O20)+$I$35*Kalendarz!P19</f>
        <v>4674.508</v>
      </c>
      <c r="K47" s="124">
        <f>$S$35*(Kalendarz!R19-Kalendarz!R20)+$T$35*(Kalendarz!S19-Kalendarz!S20)+$U$35*(Kalendarz!T19-Kalendarz!T20)+$V$35*(Kalendarz!U19-Kalendarz!U20)+$W$35*(Kalendarz!V19-Kalendarz!V20)+$H$35*(Kalendarz!W19-Kalendarz!W20)+$I$35*Kalendarz!X19</f>
        <v>4049.8239999999996</v>
      </c>
      <c r="L47" s="124">
        <f>$C$35*(Kalendarz!Z19-Kalendarz!Z20)+$D$35*(Kalendarz!AA19-Kalendarz!AA20)+$E$35*(Kalendarz!AB19-Kalendarz!AB20)+$F$35*(Kalendarz!AC19-Kalendarz!AC20)+$G$35*(Kalendarz!AD19-Kalendarz!AD20)+$H$35*(Kalendarz!AE19-Kalendarz!AE20)+$I$35*Kalendarz!AF19</f>
        <v>5405.384</v>
      </c>
      <c r="M47" s="124">
        <f>$C$35*(Kalendarz!AH19-Kalendarz!AH20)+$D$35*(Kalendarz!AI19-Kalendarz!AI20)+$E$35*(Kalendarz!AJ19-Kalendarz!AJ20)+$F$35*(Kalendarz!AK19-Kalendarz!AK20)+$G$35*(Kalendarz!AL19-Kalendarz!AL20)+$H$35*(Kalendarz!AM19-Kalendarz!AM20)+$I$35*Kalendarz!AN19</f>
        <v>5142.3640000000005</v>
      </c>
      <c r="N47" s="124">
        <f>$C$35*(Kalendarz!AP19-Kalendarz!AP20)+$D$35*(Kalendarz!AQ19-Kalendarz!AQ20)+$E$35*(Kalendarz!AR19-Kalendarz!AR20)+$F$35*(Kalendarz!AS19-Kalendarz!AS20)+$G$35*(Kalendarz!AT19-Kalendarz!AT20)+$H$35*(Kalendarz!AU19-Kalendarz!AU20)+$I$35*Kalendarz!AV19</f>
        <v>4885.852</v>
      </c>
      <c r="O47" s="125">
        <f t="shared" si="42"/>
        <v>51974.794</v>
      </c>
      <c r="P47" s="184">
        <f>O47/$O$45</f>
        <v>0.08874715552926972</v>
      </c>
      <c r="Q47" t="s">
        <v>139</v>
      </c>
    </row>
    <row r="48" spans="2:17" ht="15">
      <c r="B48" t="s">
        <v>78</v>
      </c>
      <c r="C48" s="113">
        <f>$C$36*Kalendarz!B9+$D$36*Kalendarz!C9+$E$36*Kalendarz!D9+$F$36*Kalendarz!E9+$G$36*Kalendarz!F9+$H$36*Kalendarz!G9+$I$36*Kalendarz!H9+(C34+C35+C37)*Kalendarz!B10+($D$34+$D$35+$D$37)*Kalendarz!C10+($E$34+$E$35+$E$37)*Kalendarz!D10+($F$34+$F$35+$F$37)*Kalendarz!E10+($G$34+$G$35+$G$37)*Kalendarz!F10+($H$34+$H$35+$H$37)*Kalendarz!G10</f>
        <v>15993.912</v>
      </c>
      <c r="D48" s="114">
        <f>$C$36*Kalendarz!J9+$D$36*Kalendarz!K9+$E$36*Kalendarz!L9+$F$36*Kalendarz!M9+$G$36*Kalendarz!N9+$H$36*Kalendarz!O9+$I$36*Kalendarz!P9+(C34+C35+C37)*Kalendarz!J10+($D$34+$D$35+$D$37)*Kalendarz!K10+($E$34+$E$35+$E$37)*Kalendarz!L10+($F$34+$F$35+$F$37)*Kalendarz!M10+($G$34+$G$35+$G$37)*Kalendarz!N10+($H$34+$H$35+$H$37)*Kalendarz!O10</f>
        <v>14214.428</v>
      </c>
      <c r="E48" s="114">
        <f>$C$36*Kalendarz!R9+$D$36*Kalendarz!S9+$E$36*Kalendarz!T9+$F$36*Kalendarz!U9+$G$36*Kalendarz!V9+$H$36*Kalendarz!W9+$I$36*Kalendarz!X9+(C34+C35+C37)*Kalendarz!R10+($D$34+$D$35+$D$37)*Kalendarz!S10+($E$34+$E$35+$E$37)*Kalendarz!T10+($F$34+$F$35+$F$37)*Kalendarz!U10+($G$34+$G$35+$G$37)*Kalendarz!V10+($H$34+$H$35+$H$37)*Kalendarz!W10</f>
        <v>14885.670000000002</v>
      </c>
      <c r="F48" s="114">
        <f>$S$36*Kalendarz!Z9+$T$36*Kalendarz!AA9+$U$36*Kalendarz!AB9+$V$36*Kalendarz!AC9+$W$36*Kalendarz!AD9+$H$36*Kalendarz!AE9+$I$36*Kalendarz!AF9+($S$34+$S$35+$S$37)*Kalendarz!Z10+($T$34+$T$35+$T$37)*Kalendarz!AA10+($U$34+$U$35+$U$37)*Kalendarz!AB10+($V$34+$V$35+$V$37)*Kalendarz!AC10+($W$34+$W$35+$W$37)*Kalendarz!AD10+($H$34+$H$35+$H$37)*Kalendarz!AE10</f>
        <v>15647.908000000001</v>
      </c>
      <c r="G48" s="114">
        <f>$S$36*Kalendarz!AH9+$T$36*Kalendarz!AI9+$U$36*Kalendarz!AJ9+$V$36*Kalendarz!AK9+$W$36*Kalendarz!AL9+$H$36*Kalendarz!AM9+$I$36*Kalendarz!AN9+($S$34+$S$35+$S$37)*Kalendarz!AH10+($T$34+$T$35+$T$37)*Kalendarz!AI10+($U$34+$U$35+$U$37)*Kalendarz!AJ10+($V$34+$V$35+$V$37)*Kalendarz!AK10+($W$34+$W$35+$W$37)*Kalendarz!AL10+($H$34+$H$35+$H$37)*Kalendarz!AM10</f>
        <v>14900.982</v>
      </c>
      <c r="H48" s="114">
        <f>AE36*Kalendarz!AP9+AF36*Kalendarz!AQ9+AG36*Kalendarz!AR9+AH36*Kalendarz!AS9+AI36*Kalendarz!AT9+H36*Kalendarz!AU9+I36*Kalendarz!AV9+($AE$34+$AE$35+$AE$37)*Kalendarz!AP10+($AF$34+$AF$35+$AF$37)*Kalendarz!AQ10+($AG$34+$AG$35+$AG$37)*Kalendarz!AR10+($AH$34+$AH$35+$AH$37)*Kalendarz!AS10+($AI$34+$AI$35+$AI$37)*Kalendarz!AT10+($H$34+$H$35+$H$37)*Kalendarz!AU10</f>
        <v>14540.298000000003</v>
      </c>
      <c r="I48" s="114">
        <f>AE36*Kalendarz!B19+AF36*Kalendarz!C19+AG36*Kalendarz!D19+AH36*Kalendarz!E19+AI36*Kalendarz!F19+H36*Kalendarz!G19+I36*Kalendarz!H19+($AE$34+$AE$35+$AE$37)*Kalendarz!B20+($AF$34+$AF$35+$AF$37)*Kalendarz!C20+($AG$34+$AG$35+$AG$37)*Kalendarz!D20+($AH$34+$AH$35+$AH$37)*Kalendarz!E20+($AI$34+$AI$35+$AI$37)*Kalendarz!F20+($H$34+$H$35+$H$37)*Kalendarz!G20</f>
        <v>15993.912</v>
      </c>
      <c r="J48" s="114">
        <f>$S$36*Kalendarz!J19+$T$36*Kalendarz!K19+$U$36*Kalendarz!L19+$V$36*Kalendarz!M19+$W$36*Kalendarz!N19+$H$36*Kalendarz!O19+$I$36*Kalendarz!P19+($S$34+$S$35+$S$37)*Kalendarz!J20+($T$34+$T$35+$T$37)*Kalendarz!K20+($U$34+$U$35+$U$37)*Kalendarz!L20+($V$34+$V$35+$V$37)*Kalendarz!M20+($W$34+$W$35+$W$37)*Kalendarz!N20+($H$34+$H$35+$H$37)*Kalendarz!O20</f>
        <v>14888.938000000002</v>
      </c>
      <c r="K48" s="114">
        <f>$S$36*Kalendarz!R19+$T$36*Kalendarz!S19+$U$36*Kalendarz!T19+$V$36*Kalendarz!U19+$W$36*Kalendarz!V19+$H$36*Kalendarz!W19+$I$36*Kalendarz!X19+($S$34+$S$35+$S$37)*Kalendarz!R20+($T$34+$T$35+$T$37)*Kalendarz!S20+($U$34+$U$35+$U$37)*Kalendarz!T20+($V$34+$V$35+$V$37)*Kalendarz!U20+($W$34+$W$35+$W$37)*Kalendarz!V20+($H$34+$H$35+$H$37)*Kalendarz!W20</f>
        <v>15983.988000000001</v>
      </c>
      <c r="L48" s="114">
        <f>$C$36*Kalendarz!Z19+$D$36*Kalendarz!AA19+$E$36*Kalendarz!AB19+$F$36*Kalendarz!AC19+$G$36*Kalendarz!AD19+$H$36*Kalendarz!AE19+$I$36*Kalendarz!AF19+(C34+C35+C37)*Kalendarz!Z20+($D$34+$D$35+$D$37)*Kalendarz!AA20+($E$34+$E$35+$E$37)*Kalendarz!AB20+($F$34+$F$35+$F$37)*Kalendarz!AC20+($G$34+$G$35+$G$37)*Kalendarz!AD20+($H$34+$H$35+$H$37)*Kalendarz!AE20</f>
        <v>14560.432</v>
      </c>
      <c r="M48" s="114">
        <f>$C$36*Kalendarz!AH19+$D$36*Kalendarz!AI19+$E$36*Kalendarz!AJ19+$F$36*Kalendarz!AK19+$G$36*Kalendarz!AL19+$H$36*Kalendarz!AM19+$I$36*Kalendarz!AN19+(C34+C35+C37)*Kalendarz!AH20+($D$34+$D$35+$D$37)*Kalendarz!AI20+($E$34+$E$35+$E$37)*Kalendarz!AJ20+($F$34+$F$35+$F$37)*Kalendarz!AK20+($G$34+$G$35+$G$37)*Kalendarz!AL20+($H$34+$H$35+$H$37)*Kalendarz!AM20</f>
        <v>14549.59</v>
      </c>
      <c r="N48" s="114">
        <f>$C$36*Kalendarz!AP19+$D$36*Kalendarz!AQ19+$E$36*Kalendarz!AR19+$F$36*Kalendarz!AS19+$G$36*Kalendarz!AT19+$H$36*Kalendarz!AU19+$I$36*Kalendarz!AV19+(C34+C35+C37)*Kalendarz!AP20+($D$34+$D$35+$D$37)*Kalendarz!AQ20+($E$34+$E$35+$E$37)*Kalendarz!AR20+($F$34+$F$35+$F$37)*Kalendarz!AS20+($G$34+$G$35+$G$37)*Kalendarz!AT20+($H$34+$H$35+$H$37)*Kalendarz!AU20</f>
        <v>15988.810000000001</v>
      </c>
      <c r="O48" s="110">
        <f t="shared" si="42"/>
        <v>182148.86800000002</v>
      </c>
      <c r="P48" s="184">
        <f>O48/$O$45</f>
        <v>0.31101987470842923</v>
      </c>
      <c r="Q48" t="s">
        <v>140</v>
      </c>
    </row>
    <row r="49" spans="2:17" ht="15">
      <c r="B49" t="s">
        <v>79</v>
      </c>
      <c r="C49" s="113">
        <f>$C$37*(Kalendarz!B9-Kalendarz!B10)+$D$37*(Kalendarz!C9-Kalendarz!C10)+$E$37*(Kalendarz!D9-Kalendarz!D10)+$F$37*(Kalendarz!E9-Kalendarz!E10)+$G$37*(Kalendarz!F9-Kalendarz!F10)+$H$37*(Kalendarz!G9-Kalendarz!G10)+$I$37*Kalendarz!H9</f>
        <v>19944.809999999998</v>
      </c>
      <c r="D49" s="114">
        <f>$C$37*(Kalendarz!J9-Kalendarz!J10)+$D$37*(Kalendarz!K9-Kalendarz!K10)+$E$37*(Kalendarz!L9-Kalendarz!L10)+$F$37*(Kalendarz!M9-Kalendarz!M10)+$G$37*(Kalendarz!N9-Kalendarz!N10)+$H$37*(Kalendarz!O9-Kalendarz!O10)+$I$37*Kalendarz!P9</f>
        <v>19672.739999999998</v>
      </c>
      <c r="E49" s="114">
        <f>$C$37*(Kalendarz!R9-Kalendarz!R10)+$D$37*(Kalendarz!S9-Kalendarz!S10)+$E$37*(Kalendarz!T9-Kalendarz!T10)+$F$37*(Kalendarz!U9-Kalendarz!U10)+$G$37*(Kalendarz!V9-Kalendarz!V10)+$H$37*(Kalendarz!W9-Kalendarz!W10)+$I$37*Kalendarz!X9</f>
        <v>21824.167999999998</v>
      </c>
      <c r="F49" s="114">
        <f>$S$37*(Kalendarz!Z9-Kalendarz!Z10)+$T$37*(Kalendarz!AA9-Kalendarz!AA10)+$U$37*(Kalendarz!AB9-Kalendarz!AB10)+$V$37*(Kalendarz!AC9-Kalendarz!AC10)+$W$37*(Kalendarz!AD9-Kalendarz!AD10)+$H$37*(Kalendarz!AE9-Kalendarz!AE10)+I37*Kalendarz!AF9</f>
        <v>19543.208</v>
      </c>
      <c r="G49" s="114">
        <f>$S$37*(Kalendarz!AH9-Kalendarz!AH10)+$T$37*(Kalendarz!AI9-Kalendarz!AI10)+$U$37*(Kalendarz!AJ9-Kalendarz!AJ10)+$V$37*(Kalendarz!AK9-Kalendarz!AK10)+$W$37*(Kalendarz!AL9-Kalendarz!AL10)+$H$37*(Kalendarz!AM9-Kalendarz!AM10)+I37*Kalendarz!AN9</f>
        <v>22018.728</v>
      </c>
      <c r="H49" s="114">
        <f>AE37*(Kalendarz!AP9-Kalendarz!AP10)+AF37*(Kalendarz!AQ9-Kalendarz!AQ10)+AG37*(Kalendarz!AR9-Kalendarz!AR10)+AH37*(Kalendarz!AS9-Kalendarz!AS10)+AI37*(Kalendarz!AT9-Kalendarz!AT10)+H37*(Kalendarz!AU9-Kalendarz!AU10)+I37*Kalendarz!AV9</f>
        <v>24046.198</v>
      </c>
      <c r="I49" s="114">
        <f>AE37*(Kalendarz!B19-Kalendarz!B20)+AF37*(Kalendarz!C19-Kalendarz!C20)+AG37*(Kalendarz!D19-Kalendarz!D20)+AH37*(Kalendarz!E19-Kalendarz!E20)+AI37*(Kalendarz!F19-Kalendarz!F20)+H37*(Kalendarz!G19-Kalendarz!G20)+I37*Kalendarz!H19</f>
        <v>23080.172</v>
      </c>
      <c r="J49" s="114">
        <f>$S$37*(Kalendarz!J19-Kalendarz!J20)+$T$37*(Kalendarz!K19-Kalendarz!K20)+$U$37*(Kalendarz!L19-Kalendarz!L20)+$V$37*(Kalendarz!M19-Kalendarz!M20)+$W$37*(Kalendarz!N19-Kalendarz!N20)+$H$37*(Kalendarz!O19-Kalendarz!O20)+I37*Kalendarz!P19</f>
        <v>21845.75</v>
      </c>
      <c r="K49" s="114">
        <f>$S$37*(Kalendarz!R19-Kalendarz!R20)+$T$37*(Kalendarz!S19-Kalendarz!S20)+$U$37*(Kalendarz!T19-Kalendarz!T20)+$V$37*(Kalendarz!U19-Kalendarz!U20)+$W$37*(Kalendarz!V19-Kalendarz!V20)+$H$37*(Kalendarz!W19-Kalendarz!W20)+I37*Kalendarz!X19</f>
        <v>21020.968</v>
      </c>
      <c r="L49" s="114">
        <f>$C$37*(Kalendarz!Z19-Kalendarz!Z20)+$D$37*(Kalendarz!AA19-Kalendarz!AA20)+$E$37*(Kalendarz!AB19-Kalendarz!AB20)+$F$37*(Kalendarz!AC19-Kalendarz!AC20)+$G$37*(Kalendarz!AD19-Kalendarz!AD20)+$H$37*(Kalendarz!AE19-Kalendarz!AE20)+$I$37*Kalendarz!AF19</f>
        <v>20712.406</v>
      </c>
      <c r="M49" s="114">
        <f>$C$37*(Kalendarz!AH19-Kalendarz!AH20)+$D$37*(Kalendarz!AI19-Kalendarz!AI20)+$E$37*(Kalendarz!AJ19-Kalendarz!AJ20)+$F$37*(Kalendarz!AK19-Kalendarz!AK20)+$G$37*(Kalendarz!AL19-Kalendarz!AL20)+$H$37*(Kalendarz!AM19-Kalendarz!AM20)+$I$37*Kalendarz!AN19</f>
        <v>20346.408</v>
      </c>
      <c r="N49" s="114">
        <f>$C$37*(Kalendarz!AP19-Kalendarz!AP20)+$D$37*(Kalendarz!AQ19-Kalendarz!AQ20)+$E$37*(Kalendarz!AR19-Kalendarz!AR20)+$F$37*(Kalendarz!AS19-Kalendarz!AS20)+$G$37*(Kalendarz!AT19-Kalendarz!AT20)+$H$37*(Kalendarz!AU19-Kalendarz!AU20)+$I$37*Kalendarz!AV19</f>
        <v>20679.066</v>
      </c>
      <c r="O49" s="126">
        <f t="shared" si="42"/>
        <v>254734.62199999997</v>
      </c>
      <c r="P49" s="184">
        <f>O49/$O$45</f>
        <v>0.43496032167676757</v>
      </c>
      <c r="Q49" t="s">
        <v>169</v>
      </c>
    </row>
    <row r="50" spans="1:17" ht="16.5" customHeight="1">
      <c r="A50" s="20" t="s">
        <v>87</v>
      </c>
      <c r="B50" s="20" t="s">
        <v>86</v>
      </c>
      <c r="C50" s="105">
        <f>SUM(C51:C55)</f>
        <v>15138.9584092</v>
      </c>
      <c r="D50" s="106">
        <f>SUM(D51:D55)</f>
        <v>14569.904446999999</v>
      </c>
      <c r="E50" s="106">
        <f aca="true" t="shared" si="43" ref="E50:N50">SUM(E51:E55)</f>
        <v>15578.143337200001</v>
      </c>
      <c r="F50" s="106">
        <f t="shared" si="43"/>
        <v>14150.2215424</v>
      </c>
      <c r="G50" s="106">
        <f t="shared" si="43"/>
        <v>15526.528889199999</v>
      </c>
      <c r="H50" s="106">
        <f t="shared" si="43"/>
        <v>14085.816262400002</v>
      </c>
      <c r="I50" s="106">
        <f t="shared" si="43"/>
        <v>14209.3235762</v>
      </c>
      <c r="J50" s="106">
        <f t="shared" si="43"/>
        <v>15485.75476</v>
      </c>
      <c r="K50" s="106">
        <f t="shared" si="43"/>
        <v>14638.0115104</v>
      </c>
      <c r="L50" s="106">
        <f t="shared" si="43"/>
        <v>15369.455337800002</v>
      </c>
      <c r="M50" s="106">
        <f t="shared" si="43"/>
        <v>15090.3533692</v>
      </c>
      <c r="N50" s="106">
        <f t="shared" si="43"/>
        <v>15028.4826088</v>
      </c>
      <c r="O50" s="107">
        <f t="shared" si="42"/>
        <v>178870.9540498</v>
      </c>
      <c r="P50" s="184"/>
      <c r="Q50" t="s">
        <v>145</v>
      </c>
    </row>
    <row r="51" spans="1:17" ht="15">
      <c r="A51" s="104">
        <f>A39</f>
        <v>355.5</v>
      </c>
      <c r="B51" t="s">
        <v>80</v>
      </c>
      <c r="C51" s="134">
        <f>C46*$A$39/1000</f>
        <v>2817.6567390000005</v>
      </c>
      <c r="D51" s="135">
        <f>D46*$A$39/1000</f>
        <v>2817.962469</v>
      </c>
      <c r="E51" s="135">
        <f aca="true" t="shared" si="44" ref="E51:N51">E46*$A$39/1000</f>
        <v>2966.766948</v>
      </c>
      <c r="F51" s="135">
        <f t="shared" si="44"/>
        <v>2646.888048</v>
      </c>
      <c r="G51" s="135">
        <f t="shared" si="44"/>
        <v>3161.228292</v>
      </c>
      <c r="H51" s="135">
        <f t="shared" si="44"/>
        <v>2791.618497</v>
      </c>
      <c r="I51" s="135">
        <f t="shared" si="44"/>
        <v>2817.6567390000005</v>
      </c>
      <c r="J51" s="135">
        <f t="shared" si="44"/>
        <v>3137.841369</v>
      </c>
      <c r="K51" s="135">
        <f t="shared" si="44"/>
        <v>2646.888048</v>
      </c>
      <c r="L51" s="135">
        <f t="shared" si="44"/>
        <v>2988.7311600000003</v>
      </c>
      <c r="M51" s="135">
        <f t="shared" si="44"/>
        <v>2966.766948</v>
      </c>
      <c r="N51" s="135">
        <f t="shared" si="44"/>
        <v>2649.5393670000003</v>
      </c>
      <c r="O51" s="136">
        <f t="shared" si="42"/>
        <v>34409.544624</v>
      </c>
      <c r="P51" s="184">
        <f>O51/$O$50</f>
        <v>0.1923707781779927</v>
      </c>
      <c r="Q51" t="s">
        <v>141</v>
      </c>
    </row>
    <row r="52" spans="1:17" ht="15">
      <c r="A52">
        <f>A40</f>
        <v>577.6</v>
      </c>
      <c r="B52" t="s">
        <v>81</v>
      </c>
      <c r="C52" s="123">
        <f>C47*$A$40/1000</f>
        <v>2969.7269344</v>
      </c>
      <c r="D52" s="124">
        <f>D47*$A$40/1000</f>
        <v>2860.1469728</v>
      </c>
      <c r="E52" s="124">
        <f aca="true" t="shared" si="45" ref="E52:N52">E47*$A$40/1000</f>
        <v>2970.2294464</v>
      </c>
      <c r="F52" s="124">
        <f t="shared" si="45"/>
        <v>2339.1783424</v>
      </c>
      <c r="G52" s="124">
        <f t="shared" si="45"/>
        <v>2666.1646336</v>
      </c>
      <c r="H52" s="124">
        <f t="shared" si="45"/>
        <v>1102.8313184</v>
      </c>
      <c r="I52" s="124">
        <f t="shared" si="45"/>
        <v>1158.7418432</v>
      </c>
      <c r="J52" s="124">
        <f t="shared" si="45"/>
        <v>2699.9958208</v>
      </c>
      <c r="K52" s="124">
        <f t="shared" si="45"/>
        <v>2339.1783424</v>
      </c>
      <c r="L52" s="124">
        <f t="shared" si="45"/>
        <v>3122.1497984000002</v>
      </c>
      <c r="M52" s="124">
        <f t="shared" si="45"/>
        <v>2970.2294464</v>
      </c>
      <c r="N52" s="124">
        <f t="shared" si="45"/>
        <v>2822.0681151999997</v>
      </c>
      <c r="O52" s="125">
        <f t="shared" si="42"/>
        <v>30020.6410144</v>
      </c>
      <c r="P52" s="184">
        <f>O52/$O$50</f>
        <v>0.16783407442463724</v>
      </c>
      <c r="Q52" t="s">
        <v>142</v>
      </c>
    </row>
    <row r="53" spans="1:17" ht="15">
      <c r="A53">
        <f>A41</f>
        <v>215.4</v>
      </c>
      <c r="B53" t="s">
        <v>83</v>
      </c>
      <c r="C53" s="113">
        <f>C48*$A$41/1000</f>
        <v>3445.0886448000006</v>
      </c>
      <c r="D53" s="114">
        <f>D48*$A$41/1000</f>
        <v>3061.7877912</v>
      </c>
      <c r="E53" s="114">
        <f aca="true" t="shared" si="46" ref="E53:N53">E48*$A$41/1000</f>
        <v>3206.3733180000004</v>
      </c>
      <c r="F53" s="114">
        <f t="shared" si="46"/>
        <v>3370.5593832000004</v>
      </c>
      <c r="G53" s="114">
        <f t="shared" si="46"/>
        <v>3209.6715228</v>
      </c>
      <c r="H53" s="114">
        <f t="shared" si="46"/>
        <v>3131.980189200001</v>
      </c>
      <c r="I53" s="114">
        <f t="shared" si="46"/>
        <v>3445.0886448000006</v>
      </c>
      <c r="J53" s="114">
        <f t="shared" si="46"/>
        <v>3207.0772452000006</v>
      </c>
      <c r="K53" s="114">
        <f t="shared" si="46"/>
        <v>3442.9510152000003</v>
      </c>
      <c r="L53" s="114">
        <f t="shared" si="46"/>
        <v>3136.3170528</v>
      </c>
      <c r="M53" s="114">
        <f t="shared" si="46"/>
        <v>3133.981686</v>
      </c>
      <c r="N53" s="114">
        <f t="shared" si="46"/>
        <v>3443.9896740000004</v>
      </c>
      <c r="O53" s="110">
        <f t="shared" si="42"/>
        <v>39234.8661672</v>
      </c>
      <c r="P53" s="184">
        <f>O53/$O$50</f>
        <v>0.21934732989838307</v>
      </c>
      <c r="Q53" t="s">
        <v>143</v>
      </c>
    </row>
    <row r="54" spans="1:17" ht="15">
      <c r="A54">
        <f>A42</f>
        <v>281.1</v>
      </c>
      <c r="B54" t="s">
        <v>82</v>
      </c>
      <c r="C54" s="108">
        <f>C49*$A$42/1000</f>
        <v>5606.486091</v>
      </c>
      <c r="D54" s="109">
        <f>D49*$A$42/1000</f>
        <v>5530.007213999999</v>
      </c>
      <c r="E54" s="109">
        <f aca="true" t="shared" si="47" ref="E54:N54">E49*$A$42/1000</f>
        <v>6134.7736248</v>
      </c>
      <c r="F54" s="109">
        <f t="shared" si="47"/>
        <v>5493.5957688</v>
      </c>
      <c r="G54" s="109">
        <f t="shared" si="47"/>
        <v>6189.4644408</v>
      </c>
      <c r="H54" s="109">
        <f t="shared" si="47"/>
        <v>6759.386257800001</v>
      </c>
      <c r="I54" s="109">
        <f t="shared" si="47"/>
        <v>6487.8363492</v>
      </c>
      <c r="J54" s="109">
        <f t="shared" si="47"/>
        <v>6140.840325</v>
      </c>
      <c r="K54" s="109">
        <f t="shared" si="47"/>
        <v>5908.994104800001</v>
      </c>
      <c r="L54" s="109">
        <f t="shared" si="47"/>
        <v>5822.2573266</v>
      </c>
      <c r="M54" s="109">
        <f t="shared" si="47"/>
        <v>5719.3752888</v>
      </c>
      <c r="N54" s="109">
        <f t="shared" si="47"/>
        <v>5812.8854526000005</v>
      </c>
      <c r="O54" s="110">
        <f t="shared" si="42"/>
        <v>71605.90224420001</v>
      </c>
      <c r="P54" s="184">
        <f>O54/$O$50</f>
        <v>0.4003215761026466</v>
      </c>
      <c r="Q54" t="s">
        <v>144</v>
      </c>
    </row>
    <row r="55" spans="1:17" ht="15">
      <c r="A55" s="83">
        <v>300</v>
      </c>
      <c r="B55" t="s">
        <v>60</v>
      </c>
      <c r="C55" s="111">
        <f>$A$55</f>
        <v>300</v>
      </c>
      <c r="D55" s="112">
        <f>$A$55</f>
        <v>300</v>
      </c>
      <c r="E55" s="112">
        <f aca="true" t="shared" si="48" ref="E55:N55">$A$55</f>
        <v>300</v>
      </c>
      <c r="F55" s="112">
        <f t="shared" si="48"/>
        <v>300</v>
      </c>
      <c r="G55" s="112">
        <f t="shared" si="48"/>
        <v>300</v>
      </c>
      <c r="H55" s="112">
        <f t="shared" si="48"/>
        <v>300</v>
      </c>
      <c r="I55" s="112">
        <f t="shared" si="48"/>
        <v>300</v>
      </c>
      <c r="J55" s="112">
        <f t="shared" si="48"/>
        <v>300</v>
      </c>
      <c r="K55" s="112">
        <f t="shared" si="48"/>
        <v>300</v>
      </c>
      <c r="L55" s="112">
        <f t="shared" si="48"/>
        <v>300</v>
      </c>
      <c r="M55" s="112">
        <f t="shared" si="48"/>
        <v>300</v>
      </c>
      <c r="N55" s="112">
        <f t="shared" si="48"/>
        <v>300</v>
      </c>
      <c r="O55" s="107">
        <f aca="true" t="shared" si="49" ref="O55:O65">SUM(C55:N55)</f>
        <v>3600</v>
      </c>
      <c r="P55" s="184">
        <f>O55/$O$50</f>
        <v>0.020126241396340477</v>
      </c>
      <c r="Q55" t="s">
        <v>147</v>
      </c>
    </row>
    <row r="56" spans="2:16" ht="15">
      <c r="B56" t="s">
        <v>109</v>
      </c>
      <c r="C56" s="178">
        <f>'B21'!C41</f>
        <v>30</v>
      </c>
      <c r="D56" s="112">
        <f>C$56</f>
        <v>30</v>
      </c>
      <c r="E56" s="112">
        <f aca="true" t="shared" si="50" ref="E56:N56">D$56</f>
        <v>30</v>
      </c>
      <c r="F56" s="112">
        <f t="shared" si="50"/>
        <v>30</v>
      </c>
      <c r="G56" s="112">
        <f t="shared" si="50"/>
        <v>30</v>
      </c>
      <c r="H56" s="112">
        <f t="shared" si="50"/>
        <v>30</v>
      </c>
      <c r="I56" s="112">
        <f t="shared" si="50"/>
        <v>30</v>
      </c>
      <c r="J56" s="112">
        <f t="shared" si="50"/>
        <v>30</v>
      </c>
      <c r="K56" s="112">
        <f t="shared" si="50"/>
        <v>30</v>
      </c>
      <c r="L56" s="112">
        <f t="shared" si="50"/>
        <v>30</v>
      </c>
      <c r="M56" s="112">
        <f t="shared" si="50"/>
        <v>30</v>
      </c>
      <c r="N56" s="112">
        <f t="shared" si="50"/>
        <v>30</v>
      </c>
      <c r="O56" s="107"/>
      <c r="P56" s="184"/>
    </row>
    <row r="57" spans="1:17" ht="15">
      <c r="A57" s="20" t="s">
        <v>84</v>
      </c>
      <c r="B57" s="20" t="s">
        <v>75</v>
      </c>
      <c r="C57" s="105">
        <f>SUM(C58:C65)</f>
        <v>7038.930644799999</v>
      </c>
      <c r="D57" s="106">
        <f>SUM(D58:D65)</f>
        <v>6791.485040799999</v>
      </c>
      <c r="E57" s="106">
        <f aca="true" t="shared" si="51" ref="E57:N57">SUM(E58:E65)</f>
        <v>7186.741741999999</v>
      </c>
      <c r="F57" s="106">
        <f t="shared" si="51"/>
        <v>6443.181504</v>
      </c>
      <c r="G57" s="106">
        <f t="shared" si="51"/>
        <v>7064.5973447999995</v>
      </c>
      <c r="H57" s="106">
        <f t="shared" si="51"/>
        <v>5930.1206988</v>
      </c>
      <c r="I57" s="106">
        <f t="shared" si="51"/>
        <v>6008.3371554000005</v>
      </c>
      <c r="J57" s="106">
        <f t="shared" si="51"/>
        <v>7062.5924438</v>
      </c>
      <c r="K57" s="106">
        <f t="shared" si="51"/>
        <v>6607.204032</v>
      </c>
      <c r="L57" s="106">
        <f t="shared" si="51"/>
        <v>7177.502544800001</v>
      </c>
      <c r="M57" s="106">
        <f t="shared" si="51"/>
        <v>7022.719214000001</v>
      </c>
      <c r="N57" s="106">
        <f t="shared" si="51"/>
        <v>6929.344160199999</v>
      </c>
      <c r="O57" s="107">
        <f t="shared" si="49"/>
        <v>81262.75652539998</v>
      </c>
      <c r="P57" s="184"/>
      <c r="Q57" t="s">
        <v>75</v>
      </c>
    </row>
    <row r="58" spans="1:17" ht="15">
      <c r="A58" s="82">
        <v>16990</v>
      </c>
      <c r="B58" s="18" t="s">
        <v>71</v>
      </c>
      <c r="C58" s="111">
        <f>C$56/1000*$A$58</f>
        <v>509.7</v>
      </c>
      <c r="D58" s="112">
        <f aca="true" t="shared" si="52" ref="D58:M58">D$56/1000*$A$58</f>
        <v>509.7</v>
      </c>
      <c r="E58" s="112">
        <f t="shared" si="52"/>
        <v>509.7</v>
      </c>
      <c r="F58" s="112">
        <f t="shared" si="52"/>
        <v>509.7</v>
      </c>
      <c r="G58" s="112">
        <f t="shared" si="52"/>
        <v>509.7</v>
      </c>
      <c r="H58" s="112">
        <f t="shared" si="52"/>
        <v>509.7</v>
      </c>
      <c r="I58" s="112">
        <f t="shared" si="52"/>
        <v>509.7</v>
      </c>
      <c r="J58" s="112">
        <f t="shared" si="52"/>
        <v>509.7</v>
      </c>
      <c r="K58" s="112">
        <f t="shared" si="52"/>
        <v>509.7</v>
      </c>
      <c r="L58" s="112">
        <f t="shared" si="52"/>
        <v>509.7</v>
      </c>
      <c r="M58" s="112">
        <f t="shared" si="52"/>
        <v>509.7</v>
      </c>
      <c r="N58" s="112">
        <f>N$56/1000*$A$58</f>
        <v>509.7</v>
      </c>
      <c r="O58" s="107">
        <f t="shared" si="49"/>
        <v>6116.399999999999</v>
      </c>
      <c r="P58" s="184">
        <f>O58/$O$57</f>
        <v>0.07526695206417493</v>
      </c>
      <c r="Q58" t="s">
        <v>149</v>
      </c>
    </row>
    <row r="59" spans="1:17" ht="15">
      <c r="A59" s="82">
        <v>1.06</v>
      </c>
      <c r="B59" s="18" t="s">
        <v>72</v>
      </c>
      <c r="C59" s="111">
        <f>C$56*$A$59</f>
        <v>31.8</v>
      </c>
      <c r="D59" s="112">
        <f aca="true" t="shared" si="53" ref="D59:M59">D$56*$A$59</f>
        <v>31.8</v>
      </c>
      <c r="E59" s="112">
        <f t="shared" si="53"/>
        <v>31.8</v>
      </c>
      <c r="F59" s="112">
        <f t="shared" si="53"/>
        <v>31.8</v>
      </c>
      <c r="G59" s="112">
        <f t="shared" si="53"/>
        <v>31.8</v>
      </c>
      <c r="H59" s="112">
        <f t="shared" si="53"/>
        <v>31.8</v>
      </c>
      <c r="I59" s="112">
        <f t="shared" si="53"/>
        <v>31.8</v>
      </c>
      <c r="J59" s="112">
        <f t="shared" si="53"/>
        <v>31.8</v>
      </c>
      <c r="K59" s="112">
        <f t="shared" si="53"/>
        <v>31.8</v>
      </c>
      <c r="L59" s="112">
        <f t="shared" si="53"/>
        <v>31.8</v>
      </c>
      <c r="M59" s="112">
        <f t="shared" si="53"/>
        <v>31.8</v>
      </c>
      <c r="N59" s="112">
        <f>N$56*$A$59</f>
        <v>31.8</v>
      </c>
      <c r="O59" s="107">
        <f t="shared" si="49"/>
        <v>381.6000000000001</v>
      </c>
      <c r="P59" s="184">
        <f aca="true" t="shared" si="54" ref="P59:P65">O59/$O$57</f>
        <v>0.004695878115834342</v>
      </c>
      <c r="Q59" t="s">
        <v>148</v>
      </c>
    </row>
    <row r="60" spans="1:17" ht="15">
      <c r="A60" s="83">
        <v>140.6</v>
      </c>
      <c r="B60" t="s">
        <v>73</v>
      </c>
      <c r="C60" s="134">
        <f>C46/1000*$A$60</f>
        <v>1114.3812588</v>
      </c>
      <c r="D60" s="135">
        <f>D46/1000*$A$60</f>
        <v>1114.5021748</v>
      </c>
      <c r="E60" s="135">
        <f aca="true" t="shared" si="55" ref="E60:N60">E46/1000*$A$60</f>
        <v>1173.3542415999998</v>
      </c>
      <c r="F60" s="135">
        <f t="shared" si="55"/>
        <v>1046.8423616</v>
      </c>
      <c r="G60" s="135">
        <f t="shared" si="55"/>
        <v>1250.2635664</v>
      </c>
      <c r="H60" s="135">
        <f t="shared" si="55"/>
        <v>1104.0831524</v>
      </c>
      <c r="I60" s="135">
        <f t="shared" si="55"/>
        <v>1114.3812588</v>
      </c>
      <c r="J60" s="135">
        <f t="shared" si="55"/>
        <v>1241.0140548</v>
      </c>
      <c r="K60" s="135">
        <f t="shared" si="55"/>
        <v>1046.8423616</v>
      </c>
      <c r="L60" s="135">
        <f t="shared" si="55"/>
        <v>1182.041072</v>
      </c>
      <c r="M60" s="135">
        <f t="shared" si="55"/>
        <v>1173.3542415999998</v>
      </c>
      <c r="N60" s="135">
        <f t="shared" si="55"/>
        <v>1047.8909564</v>
      </c>
      <c r="O60" s="136">
        <f t="shared" si="49"/>
        <v>13608.9507008</v>
      </c>
      <c r="P60" s="184">
        <f t="shared" si="54"/>
        <v>0.16746848473625559</v>
      </c>
      <c r="Q60" t="s">
        <v>151</v>
      </c>
    </row>
    <row r="61" spans="1:17" ht="15">
      <c r="A61" s="83">
        <v>415</v>
      </c>
      <c r="B61" t="s">
        <v>74</v>
      </c>
      <c r="C61" s="123">
        <f>C47/1000*$A$61</f>
        <v>2133.72001</v>
      </c>
      <c r="D61" s="124">
        <f>D47/1000*$A$61</f>
        <v>2054.98787</v>
      </c>
      <c r="E61" s="124">
        <f aca="true" t="shared" si="56" ref="E61:N61">E47/1000*$A$61</f>
        <v>2134.0810600000004</v>
      </c>
      <c r="F61" s="124">
        <f t="shared" si="56"/>
        <v>1680.6769599999998</v>
      </c>
      <c r="G61" s="124">
        <f t="shared" si="56"/>
        <v>1915.6134399999999</v>
      </c>
      <c r="H61" s="124">
        <f t="shared" si="56"/>
        <v>792.37361</v>
      </c>
      <c r="I61" s="124">
        <f t="shared" si="56"/>
        <v>832.5447800000001</v>
      </c>
      <c r="J61" s="124">
        <f t="shared" si="56"/>
        <v>1939.9208199999998</v>
      </c>
      <c r="K61" s="124">
        <f t="shared" si="56"/>
        <v>1680.6769599999998</v>
      </c>
      <c r="L61" s="124">
        <f t="shared" si="56"/>
        <v>2243.23436</v>
      </c>
      <c r="M61" s="124">
        <f t="shared" si="56"/>
        <v>2134.0810600000004</v>
      </c>
      <c r="N61" s="124">
        <f t="shared" si="56"/>
        <v>2027.62858</v>
      </c>
      <c r="O61" s="125">
        <f t="shared" si="49"/>
        <v>21569.53951</v>
      </c>
      <c r="P61" s="184">
        <f t="shared" si="54"/>
        <v>0.2654295821636089</v>
      </c>
      <c r="Q61" t="s">
        <v>152</v>
      </c>
    </row>
    <row r="62" spans="1:17" ht="15">
      <c r="A62" s="83">
        <v>73.5</v>
      </c>
      <c r="B62" t="s">
        <v>73</v>
      </c>
      <c r="C62" s="113">
        <f>C48/1000*$A$62</f>
        <v>1175.552532</v>
      </c>
      <c r="D62" s="114">
        <f>D48/1000*$A$62</f>
        <v>1044.760458</v>
      </c>
      <c r="E62" s="114">
        <f aca="true" t="shared" si="57" ref="E62:N62">E48/1000*$A$62</f>
        <v>1094.096745</v>
      </c>
      <c r="F62" s="114">
        <f t="shared" si="57"/>
        <v>1150.1212380000002</v>
      </c>
      <c r="G62" s="114">
        <f t="shared" si="57"/>
        <v>1095.222177</v>
      </c>
      <c r="H62" s="114">
        <f t="shared" si="57"/>
        <v>1068.7119030000001</v>
      </c>
      <c r="I62" s="114">
        <f t="shared" si="57"/>
        <v>1175.552532</v>
      </c>
      <c r="J62" s="114">
        <f t="shared" si="57"/>
        <v>1094.336943</v>
      </c>
      <c r="K62" s="114">
        <f t="shared" si="57"/>
        <v>1174.8231180000002</v>
      </c>
      <c r="L62" s="114">
        <f t="shared" si="57"/>
        <v>1070.191752</v>
      </c>
      <c r="M62" s="114">
        <f t="shared" si="57"/>
        <v>1069.394865</v>
      </c>
      <c r="N62" s="114">
        <f t="shared" si="57"/>
        <v>1175.177535</v>
      </c>
      <c r="O62" s="110">
        <f t="shared" si="49"/>
        <v>13387.941798000002</v>
      </c>
      <c r="P62" s="184">
        <f t="shared" si="54"/>
        <v>0.16474880216271504</v>
      </c>
      <c r="Q62" t="s">
        <v>153</v>
      </c>
    </row>
    <row r="63" spans="1:17" ht="15">
      <c r="A63" s="83">
        <v>86.3</v>
      </c>
      <c r="B63" t="s">
        <v>74</v>
      </c>
      <c r="C63" s="113">
        <f>C49/1000*$A$63</f>
        <v>1721.2371029999997</v>
      </c>
      <c r="D63" s="114">
        <f>D49/1000*$A$63</f>
        <v>1697.7574619999998</v>
      </c>
      <c r="E63" s="114">
        <f aca="true" t="shared" si="58" ref="E63:N63">E49/1000*$A$63</f>
        <v>1883.4256983999996</v>
      </c>
      <c r="F63" s="114">
        <f t="shared" si="58"/>
        <v>1686.5788504</v>
      </c>
      <c r="G63" s="114">
        <f t="shared" si="58"/>
        <v>1900.2162263999999</v>
      </c>
      <c r="H63" s="114">
        <f t="shared" si="58"/>
        <v>2075.1868874</v>
      </c>
      <c r="I63" s="114">
        <f t="shared" si="58"/>
        <v>1991.8188435999998</v>
      </c>
      <c r="J63" s="114">
        <f t="shared" si="58"/>
        <v>1885.2882249999998</v>
      </c>
      <c r="K63" s="114">
        <f t="shared" si="58"/>
        <v>1814.1095384</v>
      </c>
      <c r="L63" s="114">
        <f t="shared" si="58"/>
        <v>1787.4806377999998</v>
      </c>
      <c r="M63" s="114">
        <f t="shared" si="58"/>
        <v>1755.8950104</v>
      </c>
      <c r="N63" s="114">
        <f t="shared" si="58"/>
        <v>1784.6033957999998</v>
      </c>
      <c r="O63" s="110">
        <f t="shared" si="49"/>
        <v>21983.597878599998</v>
      </c>
      <c r="P63" s="184">
        <f t="shared" si="54"/>
        <v>0.27052488518191814</v>
      </c>
      <c r="Q63" t="s">
        <v>154</v>
      </c>
    </row>
    <row r="64" spans="1:18" s="18" customFormat="1" ht="15">
      <c r="A64" s="82">
        <v>6.5</v>
      </c>
      <c r="B64" s="18" t="s">
        <v>111</v>
      </c>
      <c r="C64" s="121">
        <f>C$45/1000*$A$64</f>
        <v>318.53974100000005</v>
      </c>
      <c r="D64" s="120">
        <f aca="true" t="shared" si="59" ref="D64:N64">D$45/1000*$A$64</f>
        <v>303.977076</v>
      </c>
      <c r="E64" s="120">
        <f t="shared" si="59"/>
        <v>326.28399699999994</v>
      </c>
      <c r="F64" s="120">
        <f t="shared" si="59"/>
        <v>303.4620939999999</v>
      </c>
      <c r="G64" s="120">
        <f t="shared" si="59"/>
        <v>327.781935</v>
      </c>
      <c r="H64" s="120">
        <f t="shared" si="59"/>
        <v>314.265146</v>
      </c>
      <c r="I64" s="120">
        <f t="shared" si="59"/>
        <v>318.53974100000005</v>
      </c>
      <c r="J64" s="120">
        <f t="shared" si="59"/>
        <v>326.53240099999994</v>
      </c>
      <c r="K64" s="120">
        <f t="shared" si="59"/>
        <v>315.252054</v>
      </c>
      <c r="L64" s="120">
        <f t="shared" si="59"/>
        <v>319.05472299999997</v>
      </c>
      <c r="M64" s="120">
        <f t="shared" si="59"/>
        <v>314.494037</v>
      </c>
      <c r="N64" s="120">
        <f t="shared" si="59"/>
        <v>318.543693</v>
      </c>
      <c r="O64" s="122">
        <f t="shared" si="49"/>
        <v>3806.726638</v>
      </c>
      <c r="P64" s="184">
        <f t="shared" si="54"/>
        <v>0.046844665388752184</v>
      </c>
      <c r="Q64" t="s">
        <v>150</v>
      </c>
      <c r="R64"/>
    </row>
    <row r="65" spans="1:18" ht="15.75" thickBot="1">
      <c r="A65" s="83">
        <v>34</v>
      </c>
      <c r="B65" t="s">
        <v>60</v>
      </c>
      <c r="C65" s="115">
        <f>$A$65</f>
        <v>34</v>
      </c>
      <c r="D65" s="116">
        <f aca="true" t="shared" si="60" ref="D65:N65">$A$65</f>
        <v>34</v>
      </c>
      <c r="E65" s="116">
        <f t="shared" si="60"/>
        <v>34</v>
      </c>
      <c r="F65" s="116">
        <f t="shared" si="60"/>
        <v>34</v>
      </c>
      <c r="G65" s="116">
        <f t="shared" si="60"/>
        <v>34</v>
      </c>
      <c r="H65" s="116">
        <f t="shared" si="60"/>
        <v>34</v>
      </c>
      <c r="I65" s="116">
        <f t="shared" si="60"/>
        <v>34</v>
      </c>
      <c r="J65" s="116">
        <f t="shared" si="60"/>
        <v>34</v>
      </c>
      <c r="K65" s="116">
        <f t="shared" si="60"/>
        <v>34</v>
      </c>
      <c r="L65" s="116">
        <f t="shared" si="60"/>
        <v>34</v>
      </c>
      <c r="M65" s="116">
        <f t="shared" si="60"/>
        <v>34</v>
      </c>
      <c r="N65" s="116">
        <f t="shared" si="60"/>
        <v>34</v>
      </c>
      <c r="O65" s="117">
        <f t="shared" si="49"/>
        <v>408</v>
      </c>
      <c r="P65" s="184">
        <f t="shared" si="54"/>
        <v>0.005020750186741118</v>
      </c>
      <c r="Q65" s="18" t="s">
        <v>147</v>
      </c>
      <c r="R65" s="18"/>
    </row>
    <row r="66" spans="3:15" ht="15">
      <c r="C66" s="18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2:15" ht="15">
      <c r="B67" s="20" t="s">
        <v>88</v>
      </c>
      <c r="C67" s="118">
        <f>C50+C57</f>
        <v>22177.889054</v>
      </c>
      <c r="D67" s="118">
        <f aca="true" t="shared" si="61" ref="D67:O67">D50+D57</f>
        <v>21361.3894878</v>
      </c>
      <c r="E67" s="118">
        <f t="shared" si="61"/>
        <v>22764.8850792</v>
      </c>
      <c r="F67" s="118">
        <f t="shared" si="61"/>
        <v>20593.403046400002</v>
      </c>
      <c r="G67" s="118">
        <f t="shared" si="61"/>
        <v>22591.126234</v>
      </c>
      <c r="H67" s="118">
        <f t="shared" si="61"/>
        <v>20015.9369612</v>
      </c>
      <c r="I67" s="118">
        <f t="shared" si="61"/>
        <v>20217.6607316</v>
      </c>
      <c r="J67" s="118">
        <f t="shared" si="61"/>
        <v>22548.3472038</v>
      </c>
      <c r="K67" s="118">
        <f t="shared" si="61"/>
        <v>21245.2155424</v>
      </c>
      <c r="L67" s="118">
        <f t="shared" si="61"/>
        <v>22546.957882600003</v>
      </c>
      <c r="M67" s="118">
        <f t="shared" si="61"/>
        <v>22113.072583200003</v>
      </c>
      <c r="N67" s="118">
        <f t="shared" si="61"/>
        <v>21957.826769</v>
      </c>
      <c r="O67" s="118">
        <f t="shared" si="61"/>
        <v>260133.71057519998</v>
      </c>
    </row>
    <row r="68" spans="4:15" ht="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3:14" ht="15">
      <c r="C69" s="16"/>
      <c r="H69" s="16"/>
      <c r="L69" s="63"/>
      <c r="M69" s="64"/>
      <c r="N69" s="64"/>
    </row>
    <row r="70" spans="3:14" ht="15">
      <c r="C70" s="16"/>
      <c r="D70" s="16"/>
      <c r="E70" s="16"/>
      <c r="F70" s="16"/>
      <c r="G70" s="16"/>
      <c r="H70" s="16"/>
      <c r="L70" s="63"/>
      <c r="M70" s="64"/>
      <c r="N70" s="64"/>
    </row>
    <row r="71" spans="3:14" ht="15">
      <c r="C71" s="16"/>
      <c r="D71" s="16"/>
      <c r="E71" s="16"/>
      <c r="F71" s="16"/>
      <c r="G71" s="16"/>
      <c r="H71" s="16"/>
      <c r="L71" s="63"/>
      <c r="M71" s="64"/>
      <c r="N71" s="64"/>
    </row>
    <row r="72" spans="3:14" ht="15">
      <c r="C72" s="16"/>
      <c r="D72" s="16"/>
      <c r="E72" s="16"/>
      <c r="F72" s="16"/>
      <c r="G72" s="16"/>
      <c r="H72" s="16"/>
      <c r="L72" s="63"/>
      <c r="M72" s="64"/>
      <c r="N72" s="64"/>
    </row>
    <row r="73" spans="3:14" ht="15">
      <c r="C73" s="16"/>
      <c r="D73" s="16"/>
      <c r="E73" s="16"/>
      <c r="F73" s="16"/>
      <c r="G73" s="16"/>
      <c r="H73" s="16"/>
      <c r="L73" s="63"/>
      <c r="M73" s="64"/>
      <c r="N73" s="64"/>
    </row>
    <row r="74" spans="3:14" ht="15">
      <c r="C74" s="16"/>
      <c r="D74" s="16"/>
      <c r="E74" s="16"/>
      <c r="F74" s="16"/>
      <c r="G74" s="16"/>
      <c r="H74" s="16"/>
      <c r="L74" s="63"/>
      <c r="M74" s="64"/>
      <c r="N74" s="64"/>
    </row>
    <row r="75" spans="3:14" ht="15">
      <c r="C75" s="16"/>
      <c r="D75" s="16"/>
      <c r="E75" s="16"/>
      <c r="F75" s="16"/>
      <c r="G75" s="16"/>
      <c r="H75" s="16"/>
      <c r="L75" s="63"/>
      <c r="M75" s="64"/>
      <c r="N75" s="64"/>
    </row>
    <row r="76" spans="3:14" ht="15">
      <c r="C76" s="16"/>
      <c r="D76" s="16"/>
      <c r="E76" s="16"/>
      <c r="F76" s="16"/>
      <c r="G76" s="16"/>
      <c r="H76" s="16"/>
      <c r="L76" s="63"/>
      <c r="M76" s="64"/>
      <c r="N76" s="64"/>
    </row>
    <row r="77" spans="3:14" ht="15">
      <c r="C77" s="16"/>
      <c r="D77" s="16"/>
      <c r="E77" s="16"/>
      <c r="F77" s="16"/>
      <c r="G77" s="16"/>
      <c r="H77" s="16"/>
      <c r="L77" s="63"/>
      <c r="M77" s="64"/>
      <c r="N77" s="64"/>
    </row>
    <row r="78" spans="3:14" ht="15">
      <c r="C78" s="16"/>
      <c r="D78" s="16"/>
      <c r="E78" s="16"/>
      <c r="F78" s="16"/>
      <c r="G78" s="16"/>
      <c r="H78" s="16"/>
      <c r="L78" s="63"/>
      <c r="M78" s="64"/>
      <c r="N78" s="64"/>
    </row>
    <row r="79" spans="3:15" ht="15">
      <c r="C79" s="16"/>
      <c r="D79" s="16"/>
      <c r="E79" s="16"/>
      <c r="F79" s="16"/>
      <c r="G79" s="16"/>
      <c r="H79" s="16"/>
      <c r="L79" s="63"/>
      <c r="M79" s="64"/>
      <c r="N79" s="64"/>
      <c r="O79" s="20"/>
    </row>
    <row r="80" spans="3:14" ht="15">
      <c r="C80" s="16"/>
      <c r="D80" s="16"/>
      <c r="E80" s="16"/>
      <c r="F80" s="16"/>
      <c r="G80" s="16"/>
      <c r="H80" s="16"/>
      <c r="L80" s="63"/>
      <c r="M80" s="64"/>
      <c r="N80" s="64"/>
    </row>
    <row r="81" spans="3:15" ht="15">
      <c r="C81" s="16"/>
      <c r="D81" s="16"/>
      <c r="E81" s="16"/>
      <c r="F81" s="16"/>
      <c r="G81" s="16"/>
      <c r="H81" s="16"/>
      <c r="L81" s="63"/>
      <c r="M81" s="64"/>
      <c r="N81" s="64"/>
      <c r="O81" s="20"/>
    </row>
    <row r="82" spans="3:14" ht="15">
      <c r="C82" s="16"/>
      <c r="D82" s="16"/>
      <c r="E82" s="16"/>
      <c r="F82" s="16"/>
      <c r="G82" s="16"/>
      <c r="H82" s="16"/>
      <c r="L82" s="63"/>
      <c r="M82" s="64"/>
      <c r="N82" s="64"/>
    </row>
    <row r="83" spans="3:15" ht="15">
      <c r="C83" s="16"/>
      <c r="D83" s="16"/>
      <c r="E83" s="16"/>
      <c r="F83" s="16"/>
      <c r="G83" s="16"/>
      <c r="H83" s="16"/>
      <c r="L83" s="63"/>
      <c r="M83" s="64"/>
      <c r="N83" s="64"/>
      <c r="O83" s="20"/>
    </row>
    <row r="84" spans="3:14" ht="15">
      <c r="C84" s="16"/>
      <c r="D84" s="16"/>
      <c r="E84" s="16"/>
      <c r="F84" s="16"/>
      <c r="G84" s="16"/>
      <c r="H84" s="16"/>
      <c r="L84" s="63"/>
      <c r="M84" s="64"/>
      <c r="N84" s="64"/>
    </row>
    <row r="85" spans="3:14" ht="15">
      <c r="C85" s="16"/>
      <c r="D85" s="16"/>
      <c r="E85" s="16"/>
      <c r="F85" s="16"/>
      <c r="G85" s="16"/>
      <c r="H85" s="16"/>
      <c r="L85" s="63"/>
      <c r="M85" s="64"/>
      <c r="N85" s="64"/>
    </row>
    <row r="86" spans="3:14" ht="15">
      <c r="C86" s="16"/>
      <c r="D86" s="16"/>
      <c r="E86" s="16"/>
      <c r="F86" s="16"/>
      <c r="G86" s="16"/>
      <c r="H86" s="16"/>
      <c r="L86" s="63"/>
      <c r="M86" s="64"/>
      <c r="N86" s="64"/>
    </row>
    <row r="87" spans="3:14" ht="15">
      <c r="C87" s="16"/>
      <c r="D87" s="16"/>
      <c r="E87" s="16"/>
      <c r="F87" s="16"/>
      <c r="G87" s="16"/>
      <c r="H87" s="16"/>
      <c r="L87" s="63"/>
      <c r="M87" s="64"/>
      <c r="N87" s="64"/>
    </row>
    <row r="88" spans="3:14" ht="15">
      <c r="C88" s="16"/>
      <c r="D88" s="16"/>
      <c r="E88" s="16"/>
      <c r="F88" s="16"/>
      <c r="G88" s="16"/>
      <c r="H88" s="16"/>
      <c r="L88" s="63"/>
      <c r="M88" s="64"/>
      <c r="N88" s="64"/>
    </row>
    <row r="89" spans="3:14" ht="15">
      <c r="C89" s="16"/>
      <c r="D89" s="16"/>
      <c r="E89" s="16"/>
      <c r="F89" s="16"/>
      <c r="G89" s="16"/>
      <c r="H89" s="16"/>
      <c r="L89" s="63"/>
      <c r="M89" s="64"/>
      <c r="N89" s="64"/>
    </row>
    <row r="90" spans="3:14" ht="15">
      <c r="C90" s="16"/>
      <c r="D90" s="16"/>
      <c r="E90" s="16"/>
      <c r="F90" s="16"/>
      <c r="G90" s="16"/>
      <c r="H90" s="16"/>
      <c r="L90" s="63"/>
      <c r="M90" s="64"/>
      <c r="N90" s="64"/>
    </row>
    <row r="91" spans="3:14" ht="15">
      <c r="C91" s="16"/>
      <c r="D91" s="16"/>
      <c r="E91" s="16"/>
      <c r="F91" s="16"/>
      <c r="G91" s="16"/>
      <c r="H91" s="16"/>
      <c r="L91" s="63"/>
      <c r="M91" s="64"/>
      <c r="N91" s="64"/>
    </row>
    <row r="92" spans="3:14" ht="15">
      <c r="C92" s="16"/>
      <c r="D92" s="16"/>
      <c r="E92" s="16"/>
      <c r="F92" s="16"/>
      <c r="G92" s="16"/>
      <c r="H92" s="16"/>
      <c r="L92" s="63"/>
      <c r="M92" s="64"/>
      <c r="N92" s="64"/>
    </row>
    <row r="93" spans="3:12" ht="15">
      <c r="C93" s="218"/>
      <c r="D93" s="218"/>
      <c r="E93" s="218"/>
      <c r="F93" s="218"/>
      <c r="G93" s="218"/>
      <c r="I93" s="204"/>
      <c r="J93" s="204"/>
      <c r="K93" s="204"/>
      <c r="L93" s="204"/>
    </row>
    <row r="94" spans="3:13" ht="15">
      <c r="C94" s="16"/>
      <c r="D94" s="16"/>
      <c r="E94" s="16"/>
      <c r="F94" s="16"/>
      <c r="G94" s="16"/>
      <c r="H94" s="16"/>
      <c r="M94" s="16"/>
    </row>
    <row r="95" spans="3:13" ht="15">
      <c r="C95" s="16"/>
      <c r="D95" s="16"/>
      <c r="E95" s="16"/>
      <c r="F95" s="16"/>
      <c r="G95" s="16"/>
      <c r="H95" s="16"/>
      <c r="M95" s="16"/>
    </row>
    <row r="96" spans="3:13" ht="15">
      <c r="C96" s="16"/>
      <c r="D96" s="16"/>
      <c r="E96" s="16"/>
      <c r="F96" s="16"/>
      <c r="G96" s="16"/>
      <c r="H96" s="16"/>
      <c r="M96" s="16"/>
    </row>
    <row r="97" spans="3:13" ht="15">
      <c r="C97" s="16"/>
      <c r="D97" s="16"/>
      <c r="E97" s="16"/>
      <c r="F97" s="16"/>
      <c r="G97" s="16"/>
      <c r="H97" s="16"/>
      <c r="M97" s="16"/>
    </row>
    <row r="98" spans="3:13" ht="15">
      <c r="C98" s="16"/>
      <c r="D98" s="16"/>
      <c r="E98" s="16"/>
      <c r="F98" s="16"/>
      <c r="G98" s="16"/>
      <c r="H98" s="16"/>
      <c r="M98" s="16"/>
    </row>
    <row r="99" spans="3:13" ht="15">
      <c r="C99" s="16"/>
      <c r="D99" s="16"/>
      <c r="E99" s="16"/>
      <c r="F99" s="16"/>
      <c r="G99" s="16"/>
      <c r="H99" s="16"/>
      <c r="M99" s="16"/>
    </row>
    <row r="100" spans="3:13" ht="15">
      <c r="C100" s="16"/>
      <c r="D100" s="16"/>
      <c r="E100" s="16"/>
      <c r="F100" s="16"/>
      <c r="G100" s="16"/>
      <c r="H100" s="16"/>
      <c r="M100" s="16"/>
    </row>
    <row r="101" spans="3:13" ht="15">
      <c r="C101" s="16"/>
      <c r="D101" s="16"/>
      <c r="E101" s="16"/>
      <c r="F101" s="16"/>
      <c r="G101" s="16"/>
      <c r="H101" s="16"/>
      <c r="M101" s="16"/>
    </row>
    <row r="102" spans="3:13" ht="15">
      <c r="C102" s="16"/>
      <c r="D102" s="16"/>
      <c r="E102" s="16"/>
      <c r="F102" s="16"/>
      <c r="G102" s="16"/>
      <c r="H102" s="16"/>
      <c r="M102" s="16"/>
    </row>
    <row r="103" spans="3:13" ht="15">
      <c r="C103" s="16"/>
      <c r="D103" s="16"/>
      <c r="E103" s="16"/>
      <c r="F103" s="16"/>
      <c r="G103" s="16"/>
      <c r="H103" s="16"/>
      <c r="M103" s="16"/>
    </row>
    <row r="104" spans="3:13" ht="15">
      <c r="C104" s="16"/>
      <c r="D104" s="16"/>
      <c r="E104" s="16"/>
      <c r="F104" s="16"/>
      <c r="G104" s="16"/>
      <c r="H104" s="16"/>
      <c r="M104" s="16"/>
    </row>
    <row r="105" spans="3:13" ht="15">
      <c r="C105" s="16"/>
      <c r="D105" s="16"/>
      <c r="E105" s="16"/>
      <c r="F105" s="16"/>
      <c r="G105" s="16"/>
      <c r="H105" s="16"/>
      <c r="M105" s="16"/>
    </row>
    <row r="106" spans="3:13" ht="15">
      <c r="C106" s="16"/>
      <c r="D106" s="16"/>
      <c r="E106" s="16"/>
      <c r="F106" s="16"/>
      <c r="G106" s="16"/>
      <c r="H106" s="16"/>
      <c r="M106" s="16"/>
    </row>
    <row r="107" spans="3:13" ht="15">
      <c r="C107" s="16"/>
      <c r="D107" s="16"/>
      <c r="E107" s="16"/>
      <c r="F107" s="16"/>
      <c r="G107" s="16"/>
      <c r="H107" s="16"/>
      <c r="M107" s="16"/>
    </row>
    <row r="108" spans="3:13" ht="15">
      <c r="C108" s="16"/>
      <c r="D108" s="16"/>
      <c r="E108" s="16"/>
      <c r="F108" s="16"/>
      <c r="G108" s="16"/>
      <c r="H108" s="16"/>
      <c r="M108" s="16"/>
    </row>
    <row r="109" spans="3:13" ht="15">
      <c r="C109" s="16"/>
      <c r="D109" s="16"/>
      <c r="E109" s="16"/>
      <c r="F109" s="16"/>
      <c r="G109" s="16"/>
      <c r="H109" s="16"/>
      <c r="M109" s="16"/>
    </row>
    <row r="110" spans="3:13" ht="15">
      <c r="C110" s="16"/>
      <c r="D110" s="16"/>
      <c r="E110" s="16"/>
      <c r="F110" s="16"/>
      <c r="G110" s="16"/>
      <c r="H110" s="16"/>
      <c r="M110" s="16"/>
    </row>
    <row r="111" spans="3:13" ht="15">
      <c r="C111" s="16"/>
      <c r="D111" s="16"/>
      <c r="E111" s="16"/>
      <c r="F111" s="16"/>
      <c r="G111" s="16"/>
      <c r="H111" s="16"/>
      <c r="M111" s="16"/>
    </row>
    <row r="112" spans="3:13" ht="15">
      <c r="C112" s="16"/>
      <c r="D112" s="16"/>
      <c r="E112" s="16"/>
      <c r="F112" s="16"/>
      <c r="G112" s="16"/>
      <c r="H112" s="16"/>
      <c r="M112" s="16"/>
    </row>
    <row r="113" spans="3:13" ht="15">
      <c r="C113" s="16"/>
      <c r="D113" s="16"/>
      <c r="E113" s="16"/>
      <c r="F113" s="16"/>
      <c r="G113" s="16"/>
      <c r="H113" s="16"/>
      <c r="M113" s="16"/>
    </row>
    <row r="114" spans="3:13" ht="15">
      <c r="C114" s="16"/>
      <c r="D114" s="16"/>
      <c r="E114" s="16"/>
      <c r="F114" s="16"/>
      <c r="G114" s="16"/>
      <c r="H114" s="16"/>
      <c r="M114" s="16"/>
    </row>
    <row r="115" spans="3:13" ht="15">
      <c r="C115" s="16"/>
      <c r="D115" s="16"/>
      <c r="E115" s="16"/>
      <c r="F115" s="16"/>
      <c r="G115" s="16"/>
      <c r="H115" s="16"/>
      <c r="M115" s="16"/>
    </row>
    <row r="116" spans="3:13" ht="15">
      <c r="C116" s="16"/>
      <c r="D116" s="16"/>
      <c r="E116" s="16"/>
      <c r="F116" s="16"/>
      <c r="G116" s="16"/>
      <c r="H116" s="16"/>
      <c r="M116" s="16"/>
    </row>
    <row r="117" spans="3:13" ht="15">
      <c r="C117" s="16"/>
      <c r="D117" s="16"/>
      <c r="E117" s="16"/>
      <c r="F117" s="16"/>
      <c r="G117" s="16"/>
      <c r="H117" s="16"/>
      <c r="M117" s="16"/>
    </row>
    <row r="118" spans="3:8" ht="15">
      <c r="C118" s="218" t="s">
        <v>118</v>
      </c>
      <c r="D118" s="218"/>
      <c r="E118" s="218"/>
      <c r="F118" s="218"/>
      <c r="G118" s="218"/>
      <c r="H118" s="218"/>
    </row>
    <row r="119" ht="15">
      <c r="C119" s="16"/>
    </row>
    <row r="120" ht="15">
      <c r="C120" s="16"/>
    </row>
    <row r="121" ht="15">
      <c r="C121" s="16"/>
    </row>
    <row r="122" ht="15">
      <c r="C122" s="16"/>
    </row>
    <row r="123" ht="15">
      <c r="C123" s="16"/>
    </row>
    <row r="124" ht="15">
      <c r="C124" s="16"/>
    </row>
    <row r="125" ht="15">
      <c r="C125" s="16"/>
    </row>
    <row r="126" ht="15">
      <c r="C126" s="16"/>
    </row>
    <row r="127" ht="15">
      <c r="C127" s="16"/>
    </row>
    <row r="128" ht="15">
      <c r="C128" s="16"/>
    </row>
    <row r="129" ht="15">
      <c r="C129" s="16"/>
    </row>
    <row r="130" ht="15"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16"/>
    </row>
    <row r="137" ht="15">
      <c r="C137" s="16"/>
    </row>
    <row r="138" ht="15">
      <c r="C138" s="16"/>
    </row>
    <row r="139" ht="15">
      <c r="C139" s="16"/>
    </row>
    <row r="140" ht="15">
      <c r="C140" s="16"/>
    </row>
    <row r="141" ht="15">
      <c r="C141" s="16"/>
    </row>
    <row r="142" ht="15">
      <c r="C142" s="16"/>
    </row>
    <row r="143" ht="15">
      <c r="C143" s="16"/>
    </row>
    <row r="144" ht="15">
      <c r="C144" s="16"/>
    </row>
    <row r="145" ht="15">
      <c r="C145" s="16"/>
    </row>
    <row r="146" ht="15">
      <c r="C146" s="16"/>
    </row>
    <row r="147" ht="15">
      <c r="C147" s="16"/>
    </row>
    <row r="148" ht="15">
      <c r="C148" s="16"/>
    </row>
    <row r="149" ht="15">
      <c r="C149" s="16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  <row r="211" ht="15">
      <c r="C211" s="16"/>
    </row>
    <row r="212" ht="15">
      <c r="C212" s="16"/>
    </row>
    <row r="213" ht="15">
      <c r="C213" s="16"/>
    </row>
    <row r="214" ht="15">
      <c r="C214" s="16"/>
    </row>
    <row r="215" ht="15">
      <c r="C215" s="16"/>
    </row>
    <row r="216" ht="15">
      <c r="C216" s="16"/>
    </row>
    <row r="217" ht="15">
      <c r="C217" s="16"/>
    </row>
    <row r="218" ht="15">
      <c r="C218" s="16"/>
    </row>
    <row r="219" ht="15">
      <c r="C219" s="16"/>
    </row>
    <row r="220" ht="15">
      <c r="C220" s="16"/>
    </row>
    <row r="221" ht="15">
      <c r="C221" s="16"/>
    </row>
    <row r="222" ht="15">
      <c r="C222" s="16"/>
    </row>
    <row r="223" ht="15">
      <c r="C223" s="16"/>
    </row>
    <row r="224" ht="15">
      <c r="C224" s="16"/>
    </row>
    <row r="225" ht="15">
      <c r="C225" s="16"/>
    </row>
    <row r="226" ht="15">
      <c r="C226" s="16"/>
    </row>
    <row r="227" ht="15">
      <c r="C227" s="16"/>
    </row>
    <row r="228" ht="15">
      <c r="C228" s="16"/>
    </row>
    <row r="229" ht="15">
      <c r="C229" s="16"/>
    </row>
    <row r="230" ht="15">
      <c r="C230" s="16"/>
    </row>
    <row r="231" ht="15">
      <c r="C231" s="16"/>
    </row>
    <row r="232" ht="15">
      <c r="C232" s="16"/>
    </row>
    <row r="233" ht="15">
      <c r="C233" s="16"/>
    </row>
    <row r="234" ht="15">
      <c r="C234" s="16"/>
    </row>
    <row r="235" ht="15">
      <c r="C235" s="16"/>
    </row>
    <row r="236" ht="15">
      <c r="C236" s="16"/>
    </row>
    <row r="237" ht="15">
      <c r="C237" s="16"/>
    </row>
    <row r="238" ht="15">
      <c r="C238" s="16"/>
    </row>
    <row r="239" ht="15">
      <c r="C239" s="16"/>
    </row>
    <row r="240" ht="15">
      <c r="C240" s="16"/>
    </row>
    <row r="241" ht="15">
      <c r="C241" s="16"/>
    </row>
    <row r="242" ht="15">
      <c r="C242" s="16"/>
    </row>
    <row r="243" ht="15">
      <c r="C243" s="16"/>
    </row>
    <row r="244" ht="15">
      <c r="C244" s="16"/>
    </row>
    <row r="245" ht="15">
      <c r="C245" s="16"/>
    </row>
    <row r="246" ht="15">
      <c r="C246" s="16"/>
    </row>
    <row r="247" ht="15">
      <c r="C247" s="16"/>
    </row>
    <row r="248" ht="15">
      <c r="C248" s="16"/>
    </row>
    <row r="249" ht="15">
      <c r="C249" s="16"/>
    </row>
    <row r="250" ht="15">
      <c r="C250" s="16"/>
    </row>
    <row r="251" ht="15">
      <c r="C251" s="16"/>
    </row>
    <row r="252" ht="15">
      <c r="C252" s="16"/>
    </row>
    <row r="253" ht="15">
      <c r="C253" s="16"/>
    </row>
    <row r="254" ht="15">
      <c r="C254" s="16"/>
    </row>
    <row r="255" ht="15">
      <c r="C255" s="16"/>
    </row>
    <row r="256" ht="15">
      <c r="C256" s="16"/>
    </row>
    <row r="257" ht="15">
      <c r="C257" s="16"/>
    </row>
    <row r="258" ht="15">
      <c r="C258" s="16"/>
    </row>
    <row r="259" ht="15">
      <c r="C259" s="16"/>
    </row>
    <row r="260" ht="15">
      <c r="C260" s="16"/>
    </row>
    <row r="261" ht="15">
      <c r="C261" s="16"/>
    </row>
    <row r="262" ht="15">
      <c r="C262" s="16"/>
    </row>
    <row r="263" ht="15">
      <c r="C263" s="16"/>
    </row>
    <row r="264" ht="15">
      <c r="C264" s="16"/>
    </row>
    <row r="265" ht="15">
      <c r="C265" s="16"/>
    </row>
    <row r="266" ht="15">
      <c r="C266" s="16"/>
    </row>
    <row r="267" ht="15">
      <c r="C267" s="16"/>
    </row>
    <row r="268" ht="15">
      <c r="C268" s="16"/>
    </row>
    <row r="269" ht="15">
      <c r="C269" s="16"/>
    </row>
  </sheetData>
  <sheetProtection/>
  <mergeCells count="30">
    <mergeCell ref="C93:G93"/>
    <mergeCell ref="C118:H118"/>
    <mergeCell ref="I93:L93"/>
    <mergeCell ref="AH2:AI2"/>
    <mergeCell ref="C29:D29"/>
    <mergeCell ref="E29:F29"/>
    <mergeCell ref="X2:Y2"/>
    <mergeCell ref="Z2:AA2"/>
    <mergeCell ref="AB2:AC2"/>
    <mergeCell ref="AF2:AG2"/>
    <mergeCell ref="AJ2:AK2"/>
    <mergeCell ref="P44:T44"/>
    <mergeCell ref="AL2:AM2"/>
    <mergeCell ref="AN2:AO2"/>
    <mergeCell ref="S29:T29"/>
    <mergeCell ref="U29:V29"/>
    <mergeCell ref="AE29:AF29"/>
    <mergeCell ref="AG29:AH29"/>
    <mergeCell ref="T2:U2"/>
    <mergeCell ref="V2:W2"/>
    <mergeCell ref="D1:H1"/>
    <mergeCell ref="T1:V1"/>
    <mergeCell ref="AF1:AG1"/>
    <mergeCell ref="D2:E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K4:AK27 AM4:AM27 AI4:AI27 AG4:AG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18"/>
  <sheetViews>
    <sheetView zoomScalePageLayoutView="0" workbookViewId="0" topLeftCell="A89">
      <selection activeCell="B101" sqref="B101"/>
    </sheetView>
  </sheetViews>
  <sheetFormatPr defaultColWidth="9.140625" defaultRowHeight="15"/>
  <cols>
    <col min="1" max="1" width="10.28125" style="0" customWidth="1"/>
    <col min="2" max="2" width="14.8515625" style="0" customWidth="1"/>
    <col min="3" max="4" width="16.00390625" style="0" customWidth="1"/>
    <col min="66" max="69" width="9.140625" style="21" customWidth="1"/>
  </cols>
  <sheetData>
    <row r="1" spans="1:65" ht="15">
      <c r="A1" s="45" t="s">
        <v>123</v>
      </c>
      <c r="B1" s="164">
        <v>1</v>
      </c>
      <c r="C1" s="164">
        <v>2</v>
      </c>
      <c r="D1" s="164">
        <v>3</v>
      </c>
      <c r="E1" s="164">
        <v>4</v>
      </c>
      <c r="F1" s="164">
        <v>5</v>
      </c>
      <c r="G1" s="164">
        <v>6</v>
      </c>
      <c r="H1" s="164">
        <v>7</v>
      </c>
      <c r="I1" s="164">
        <v>8</v>
      </c>
      <c r="J1" s="164">
        <v>9</v>
      </c>
      <c r="K1" s="164">
        <v>10</v>
      </c>
      <c r="L1" s="164">
        <v>11</v>
      </c>
      <c r="M1" s="164">
        <v>12</v>
      </c>
      <c r="N1" s="164">
        <v>13</v>
      </c>
      <c r="O1" s="164">
        <v>14</v>
      </c>
      <c r="P1" s="164">
        <v>15</v>
      </c>
      <c r="Q1" s="164">
        <v>16</v>
      </c>
      <c r="R1" s="164">
        <v>17</v>
      </c>
      <c r="S1" s="164">
        <v>18</v>
      </c>
      <c r="T1" s="164">
        <v>19</v>
      </c>
      <c r="U1" s="164">
        <v>20</v>
      </c>
      <c r="V1" s="164">
        <v>21</v>
      </c>
      <c r="W1" s="164">
        <v>22</v>
      </c>
      <c r="X1" s="164">
        <v>23</v>
      </c>
      <c r="Y1" s="164">
        <v>24</v>
      </c>
      <c r="Z1" s="164">
        <v>25</v>
      </c>
      <c r="AA1" s="164">
        <v>26</v>
      </c>
      <c r="AB1" s="164">
        <v>27</v>
      </c>
      <c r="AC1" s="164">
        <v>28</v>
      </c>
      <c r="AD1" s="164">
        <v>29</v>
      </c>
      <c r="AE1" s="164">
        <v>30</v>
      </c>
      <c r="AF1" s="161">
        <v>31</v>
      </c>
      <c r="AH1" s="45" t="s">
        <v>123</v>
      </c>
      <c r="AI1" s="164">
        <v>1</v>
      </c>
      <c r="AJ1" s="164">
        <v>2</v>
      </c>
      <c r="AK1" s="164">
        <v>3</v>
      </c>
      <c r="AL1" s="164">
        <v>4</v>
      </c>
      <c r="AM1" s="164">
        <v>5</v>
      </c>
      <c r="AN1" s="164">
        <v>6</v>
      </c>
      <c r="AO1" s="164">
        <v>7</v>
      </c>
      <c r="AP1" s="164">
        <v>8</v>
      </c>
      <c r="AQ1" s="164">
        <v>9</v>
      </c>
      <c r="AR1" s="164">
        <v>10</v>
      </c>
      <c r="AS1" s="164">
        <v>11</v>
      </c>
      <c r="AT1" s="164">
        <v>12</v>
      </c>
      <c r="AU1" s="164">
        <v>13</v>
      </c>
      <c r="AV1" s="164">
        <v>14</v>
      </c>
      <c r="AW1" s="164">
        <v>15</v>
      </c>
      <c r="AX1" s="164">
        <v>16</v>
      </c>
      <c r="AY1" s="164">
        <v>17</v>
      </c>
      <c r="AZ1" s="164">
        <v>18</v>
      </c>
      <c r="BA1" s="164">
        <v>19</v>
      </c>
      <c r="BB1" s="164">
        <v>20</v>
      </c>
      <c r="BC1" s="164">
        <v>21</v>
      </c>
      <c r="BD1" s="164">
        <v>22</v>
      </c>
      <c r="BE1" s="164">
        <v>23</v>
      </c>
      <c r="BF1" s="164">
        <v>24</v>
      </c>
      <c r="BG1" s="164">
        <v>25</v>
      </c>
      <c r="BH1" s="164">
        <v>26</v>
      </c>
      <c r="BI1" s="164">
        <v>27</v>
      </c>
      <c r="BJ1" s="164">
        <v>28</v>
      </c>
      <c r="BK1" s="164">
        <v>29</v>
      </c>
      <c r="BL1" s="164">
        <v>30</v>
      </c>
      <c r="BM1" s="161">
        <v>31</v>
      </c>
    </row>
    <row r="2" spans="1:65" ht="15">
      <c r="A2" s="46" t="s">
        <v>7</v>
      </c>
      <c r="B2" s="44" t="s">
        <v>131</v>
      </c>
      <c r="C2" s="44" t="s">
        <v>131</v>
      </c>
      <c r="D2" s="44" t="s">
        <v>131</v>
      </c>
      <c r="E2" s="44" t="s">
        <v>131</v>
      </c>
      <c r="F2" s="44" t="s">
        <v>131</v>
      </c>
      <c r="G2" s="44" t="s">
        <v>131</v>
      </c>
      <c r="H2" s="44" t="s">
        <v>131</v>
      </c>
      <c r="I2" s="44" t="s">
        <v>131</v>
      </c>
      <c r="J2" s="44" t="s">
        <v>131</v>
      </c>
      <c r="K2" s="44" t="s">
        <v>131</v>
      </c>
      <c r="L2" s="44" t="s">
        <v>131</v>
      </c>
      <c r="M2" s="44" t="s">
        <v>131</v>
      </c>
      <c r="N2" s="44" t="s">
        <v>131</v>
      </c>
      <c r="O2" s="44" t="s">
        <v>131</v>
      </c>
      <c r="P2" s="44" t="s">
        <v>131</v>
      </c>
      <c r="Q2" s="44" t="s">
        <v>131</v>
      </c>
      <c r="R2" s="44" t="s">
        <v>131</v>
      </c>
      <c r="S2" s="44" t="s">
        <v>131</v>
      </c>
      <c r="T2" s="44" t="s">
        <v>131</v>
      </c>
      <c r="U2" s="44" t="s">
        <v>131</v>
      </c>
      <c r="V2" s="44" t="s">
        <v>131</v>
      </c>
      <c r="W2" s="44" t="s">
        <v>131</v>
      </c>
      <c r="X2" s="44" t="s">
        <v>131</v>
      </c>
      <c r="Y2" s="44" t="s">
        <v>131</v>
      </c>
      <c r="Z2" s="44" t="s">
        <v>131</v>
      </c>
      <c r="AA2" s="44" t="s">
        <v>131</v>
      </c>
      <c r="AB2" s="44" t="s">
        <v>131</v>
      </c>
      <c r="AC2" s="44" t="s">
        <v>131</v>
      </c>
      <c r="AD2" s="44" t="s">
        <v>131</v>
      </c>
      <c r="AE2" s="44" t="s">
        <v>131</v>
      </c>
      <c r="AF2" s="47" t="s">
        <v>131</v>
      </c>
      <c r="AH2" s="46" t="s">
        <v>7</v>
      </c>
      <c r="AI2" s="44" t="s">
        <v>133</v>
      </c>
      <c r="AJ2" s="44" t="s">
        <v>133</v>
      </c>
      <c r="AK2" s="44" t="s">
        <v>133</v>
      </c>
      <c r="AL2" s="44" t="s">
        <v>133</v>
      </c>
      <c r="AM2" s="44" t="s">
        <v>133</v>
      </c>
      <c r="AN2" s="44" t="s">
        <v>133</v>
      </c>
      <c r="AO2" s="44" t="s">
        <v>133</v>
      </c>
      <c r="AP2" s="44" t="s">
        <v>133</v>
      </c>
      <c r="AQ2" s="44" t="s">
        <v>133</v>
      </c>
      <c r="AR2" s="44" t="s">
        <v>133</v>
      </c>
      <c r="AS2" s="44" t="s">
        <v>133</v>
      </c>
      <c r="AT2" s="44" t="s">
        <v>133</v>
      </c>
      <c r="AU2" s="44" t="s">
        <v>133</v>
      </c>
      <c r="AV2" s="44" t="s">
        <v>133</v>
      </c>
      <c r="AW2" s="44" t="s">
        <v>133</v>
      </c>
      <c r="AX2" s="44" t="s">
        <v>133</v>
      </c>
      <c r="AY2" s="44" t="s">
        <v>133</v>
      </c>
      <c r="AZ2" s="44" t="s">
        <v>133</v>
      </c>
      <c r="BA2" s="44" t="s">
        <v>133</v>
      </c>
      <c r="BB2" s="44" t="s">
        <v>133</v>
      </c>
      <c r="BC2" s="44" t="s">
        <v>133</v>
      </c>
      <c r="BD2" s="44" t="s">
        <v>133</v>
      </c>
      <c r="BE2" s="44" t="s">
        <v>133</v>
      </c>
      <c r="BF2" s="44" t="s">
        <v>133</v>
      </c>
      <c r="BG2" s="44" t="s">
        <v>133</v>
      </c>
      <c r="BH2" s="44" t="s">
        <v>133</v>
      </c>
      <c r="BI2" s="44" t="s">
        <v>133</v>
      </c>
      <c r="BJ2" s="44" t="s">
        <v>133</v>
      </c>
      <c r="BK2" s="44" t="s">
        <v>133</v>
      </c>
      <c r="BL2" s="44" t="s">
        <v>133</v>
      </c>
      <c r="BM2" s="47" t="s">
        <v>133</v>
      </c>
    </row>
    <row r="3" spans="1:65" ht="15">
      <c r="A3" s="165">
        <v>0.010416666666666666</v>
      </c>
      <c r="B3" s="169">
        <v>9.8</v>
      </c>
      <c r="C3" s="169">
        <v>10.4</v>
      </c>
      <c r="D3" s="169">
        <v>11.1</v>
      </c>
      <c r="E3" s="169">
        <v>11.1</v>
      </c>
      <c r="F3" s="169">
        <v>11.4</v>
      </c>
      <c r="G3" s="169">
        <v>12.6</v>
      </c>
      <c r="H3" s="169">
        <v>11.4</v>
      </c>
      <c r="I3" s="169">
        <v>8.6</v>
      </c>
      <c r="J3" s="169">
        <v>11.3</v>
      </c>
      <c r="K3" s="169">
        <v>11.8</v>
      </c>
      <c r="L3" s="169">
        <v>12.5</v>
      </c>
      <c r="M3" s="169">
        <v>13.7</v>
      </c>
      <c r="N3" s="169">
        <v>12</v>
      </c>
      <c r="O3" s="169">
        <v>12.9</v>
      </c>
      <c r="P3" s="169">
        <v>8.6</v>
      </c>
      <c r="Q3" s="169">
        <v>9.6</v>
      </c>
      <c r="R3" s="169">
        <v>8.6</v>
      </c>
      <c r="S3" s="169">
        <v>8.6</v>
      </c>
      <c r="T3" s="169">
        <v>8.2</v>
      </c>
      <c r="U3" s="169">
        <v>10.1</v>
      </c>
      <c r="V3" s="169">
        <v>11.6</v>
      </c>
      <c r="W3" s="169">
        <v>13</v>
      </c>
      <c r="X3" s="169">
        <v>13.1</v>
      </c>
      <c r="Y3" s="169">
        <v>10.1</v>
      </c>
      <c r="Z3" s="169">
        <v>9.6</v>
      </c>
      <c r="AA3" s="169">
        <v>12.2</v>
      </c>
      <c r="AB3" s="169">
        <v>12.5</v>
      </c>
      <c r="AC3" s="169">
        <v>11.5</v>
      </c>
      <c r="AD3" s="169">
        <v>14.4</v>
      </c>
      <c r="AE3" s="169">
        <v>10.6</v>
      </c>
      <c r="AF3" s="192">
        <v>11.8</v>
      </c>
      <c r="AH3" s="165">
        <v>0.041666666666666664</v>
      </c>
      <c r="AI3" s="44">
        <f aca="true" t="shared" si="0" ref="AI3:BM3">MAX(B$3:B$6)</f>
        <v>10.1</v>
      </c>
      <c r="AJ3" s="44">
        <f t="shared" si="0"/>
        <v>10.4</v>
      </c>
      <c r="AK3" s="44">
        <f t="shared" si="0"/>
        <v>11.1</v>
      </c>
      <c r="AL3" s="44">
        <f t="shared" si="0"/>
        <v>11.2</v>
      </c>
      <c r="AM3" s="44">
        <f t="shared" si="0"/>
        <v>11.9</v>
      </c>
      <c r="AN3" s="44">
        <f t="shared" si="0"/>
        <v>12.6</v>
      </c>
      <c r="AO3" s="44">
        <f t="shared" si="0"/>
        <v>11.8</v>
      </c>
      <c r="AP3" s="44">
        <f t="shared" si="0"/>
        <v>9.6</v>
      </c>
      <c r="AQ3" s="44">
        <f t="shared" si="0"/>
        <v>11.3</v>
      </c>
      <c r="AR3" s="44">
        <f t="shared" si="0"/>
        <v>11.8</v>
      </c>
      <c r="AS3" s="44">
        <f t="shared" si="0"/>
        <v>13.1</v>
      </c>
      <c r="AT3" s="44">
        <f t="shared" si="0"/>
        <v>14.6</v>
      </c>
      <c r="AU3" s="44">
        <f t="shared" si="0"/>
        <v>12</v>
      </c>
      <c r="AV3" s="44">
        <f t="shared" si="0"/>
        <v>12.9</v>
      </c>
      <c r="AW3" s="44">
        <f t="shared" si="0"/>
        <v>9.1</v>
      </c>
      <c r="AX3" s="44">
        <f t="shared" si="0"/>
        <v>10.1</v>
      </c>
      <c r="AY3" s="44">
        <f t="shared" si="0"/>
        <v>9.1</v>
      </c>
      <c r="AZ3" s="44">
        <f t="shared" si="0"/>
        <v>9.1</v>
      </c>
      <c r="BA3" s="44">
        <f t="shared" si="0"/>
        <v>9.1</v>
      </c>
      <c r="BB3" s="44">
        <f t="shared" si="0"/>
        <v>10.6</v>
      </c>
      <c r="BC3" s="44">
        <f t="shared" si="0"/>
        <v>11.6</v>
      </c>
      <c r="BD3" s="44">
        <f t="shared" si="0"/>
        <v>13</v>
      </c>
      <c r="BE3" s="44">
        <f t="shared" si="0"/>
        <v>13.5</v>
      </c>
      <c r="BF3" s="44">
        <f t="shared" si="0"/>
        <v>11</v>
      </c>
      <c r="BG3" s="44">
        <f t="shared" si="0"/>
        <v>10.1</v>
      </c>
      <c r="BH3" s="44">
        <f t="shared" si="0"/>
        <v>13.5</v>
      </c>
      <c r="BI3" s="44">
        <f t="shared" si="0"/>
        <v>12.5</v>
      </c>
      <c r="BJ3" s="44">
        <f t="shared" si="0"/>
        <v>11.6</v>
      </c>
      <c r="BK3" s="44">
        <f t="shared" si="0"/>
        <v>14.4</v>
      </c>
      <c r="BL3" s="44">
        <f t="shared" si="0"/>
        <v>11.5</v>
      </c>
      <c r="BM3" s="47">
        <f t="shared" si="0"/>
        <v>11.8</v>
      </c>
    </row>
    <row r="4" spans="1:65" ht="15">
      <c r="A4" s="165">
        <v>0.020833333333333332</v>
      </c>
      <c r="B4" s="169">
        <v>10.1</v>
      </c>
      <c r="C4" s="169">
        <v>9.9</v>
      </c>
      <c r="D4" s="169">
        <v>10.7</v>
      </c>
      <c r="E4" s="169">
        <v>11</v>
      </c>
      <c r="F4" s="169">
        <v>11</v>
      </c>
      <c r="G4" s="169">
        <v>12</v>
      </c>
      <c r="H4" s="169">
        <v>11.8</v>
      </c>
      <c r="I4" s="169">
        <v>9.1</v>
      </c>
      <c r="J4" s="169">
        <v>11.2</v>
      </c>
      <c r="K4" s="169">
        <v>11.7</v>
      </c>
      <c r="L4" s="169">
        <v>13</v>
      </c>
      <c r="M4" s="169">
        <v>14.6</v>
      </c>
      <c r="N4" s="169">
        <v>11.1</v>
      </c>
      <c r="O4" s="169">
        <v>12</v>
      </c>
      <c r="P4" s="169">
        <v>9.1</v>
      </c>
      <c r="Q4" s="169">
        <v>10.1</v>
      </c>
      <c r="R4" s="169">
        <v>9.1</v>
      </c>
      <c r="S4" s="169">
        <v>9.1</v>
      </c>
      <c r="T4" s="169">
        <v>8.6</v>
      </c>
      <c r="U4" s="169">
        <v>10.6</v>
      </c>
      <c r="V4" s="169">
        <v>11.6</v>
      </c>
      <c r="W4" s="169">
        <v>12.4</v>
      </c>
      <c r="X4" s="169">
        <v>13.1</v>
      </c>
      <c r="Y4" s="169">
        <v>10.6</v>
      </c>
      <c r="Z4" s="169">
        <v>9.6</v>
      </c>
      <c r="AA4" s="169">
        <v>13.5</v>
      </c>
      <c r="AB4" s="169">
        <v>11.9</v>
      </c>
      <c r="AC4" s="169">
        <v>11.1</v>
      </c>
      <c r="AD4" s="169">
        <v>13.5</v>
      </c>
      <c r="AE4" s="169">
        <v>10.6</v>
      </c>
      <c r="AF4" s="192">
        <v>11.6</v>
      </c>
      <c r="AH4" s="165">
        <v>0.08333333333333333</v>
      </c>
      <c r="AI4" s="44">
        <f aca="true" t="shared" si="1" ref="AI4:BM4">MAX(B$7:B$10)</f>
        <v>10</v>
      </c>
      <c r="AJ4" s="44">
        <f t="shared" si="1"/>
        <v>10.3</v>
      </c>
      <c r="AK4" s="44">
        <f t="shared" si="1"/>
        <v>11.1</v>
      </c>
      <c r="AL4" s="44">
        <f t="shared" si="1"/>
        <v>12.1</v>
      </c>
      <c r="AM4" s="44">
        <f t="shared" si="1"/>
        <v>11.6</v>
      </c>
      <c r="AN4" s="44">
        <f t="shared" si="1"/>
        <v>13</v>
      </c>
      <c r="AO4" s="44">
        <f t="shared" si="1"/>
        <v>11.7</v>
      </c>
      <c r="AP4" s="44">
        <f t="shared" si="1"/>
        <v>9.6</v>
      </c>
      <c r="AQ4" s="44">
        <f t="shared" si="1"/>
        <v>11.8</v>
      </c>
      <c r="AR4" s="44">
        <f t="shared" si="1"/>
        <v>11.8</v>
      </c>
      <c r="AS4" s="44">
        <f t="shared" si="1"/>
        <v>12.6</v>
      </c>
      <c r="AT4" s="44">
        <f t="shared" si="1"/>
        <v>13.6</v>
      </c>
      <c r="AU4" s="44">
        <f t="shared" si="1"/>
        <v>11.1</v>
      </c>
      <c r="AV4" s="44">
        <f t="shared" si="1"/>
        <v>12.4</v>
      </c>
      <c r="AW4" s="44">
        <f t="shared" si="1"/>
        <v>9.6</v>
      </c>
      <c r="AX4" s="44">
        <f t="shared" si="1"/>
        <v>10.1</v>
      </c>
      <c r="AY4" s="44">
        <f t="shared" si="1"/>
        <v>9.1</v>
      </c>
      <c r="AZ4" s="44">
        <f t="shared" si="1"/>
        <v>9.1</v>
      </c>
      <c r="BA4" s="44">
        <f t="shared" si="1"/>
        <v>8.6</v>
      </c>
      <c r="BB4" s="44">
        <f t="shared" si="1"/>
        <v>11</v>
      </c>
      <c r="BC4" s="44">
        <f t="shared" si="1"/>
        <v>12.5</v>
      </c>
      <c r="BD4" s="44">
        <f t="shared" si="1"/>
        <v>12.9</v>
      </c>
      <c r="BE4" s="44">
        <f t="shared" si="1"/>
        <v>13.5</v>
      </c>
      <c r="BF4" s="44">
        <f t="shared" si="1"/>
        <v>10.6</v>
      </c>
      <c r="BG4" s="44">
        <f t="shared" si="1"/>
        <v>11</v>
      </c>
      <c r="BH4" s="44">
        <f t="shared" si="1"/>
        <v>13.6</v>
      </c>
      <c r="BI4" s="44">
        <f t="shared" si="1"/>
        <v>13</v>
      </c>
      <c r="BJ4" s="44">
        <f t="shared" si="1"/>
        <v>12.1</v>
      </c>
      <c r="BK4" s="44">
        <f t="shared" si="1"/>
        <v>14.4</v>
      </c>
      <c r="BL4" s="44">
        <f t="shared" si="1"/>
        <v>11</v>
      </c>
      <c r="BM4" s="47">
        <f t="shared" si="1"/>
        <v>11.4</v>
      </c>
    </row>
    <row r="5" spans="1:65" ht="15">
      <c r="A5" s="165">
        <v>0.03125</v>
      </c>
      <c r="B5" s="169">
        <v>9.4</v>
      </c>
      <c r="C5" s="169">
        <v>10.3</v>
      </c>
      <c r="D5" s="169">
        <v>10.7</v>
      </c>
      <c r="E5" s="169">
        <v>11.2</v>
      </c>
      <c r="F5" s="169">
        <v>11.4</v>
      </c>
      <c r="G5" s="169">
        <v>12</v>
      </c>
      <c r="H5" s="169">
        <v>11.6</v>
      </c>
      <c r="I5" s="169">
        <v>9.6</v>
      </c>
      <c r="J5" s="169">
        <v>11.3</v>
      </c>
      <c r="K5" s="169">
        <v>11.1</v>
      </c>
      <c r="L5" s="169">
        <v>13.1</v>
      </c>
      <c r="M5" s="169">
        <v>13.2</v>
      </c>
      <c r="N5" s="169">
        <v>10.5</v>
      </c>
      <c r="O5" s="169">
        <v>11.9</v>
      </c>
      <c r="P5" s="169">
        <v>9.1</v>
      </c>
      <c r="Q5" s="169">
        <v>10.1</v>
      </c>
      <c r="R5" s="169">
        <v>8.6</v>
      </c>
      <c r="S5" s="169">
        <v>8.6</v>
      </c>
      <c r="T5" s="169">
        <v>9.1</v>
      </c>
      <c r="U5" s="169">
        <v>9.1</v>
      </c>
      <c r="V5" s="169">
        <v>11.5</v>
      </c>
      <c r="W5" s="169">
        <v>12.5</v>
      </c>
      <c r="X5" s="169">
        <v>13.1</v>
      </c>
      <c r="Y5" s="169">
        <v>10.6</v>
      </c>
      <c r="Z5" s="169">
        <v>9.1</v>
      </c>
      <c r="AA5" s="169">
        <v>12.1</v>
      </c>
      <c r="AB5" s="169">
        <v>12.5</v>
      </c>
      <c r="AC5" s="169">
        <v>11.6</v>
      </c>
      <c r="AD5" s="169">
        <v>14</v>
      </c>
      <c r="AE5" s="169">
        <v>11.5</v>
      </c>
      <c r="AF5" s="192">
        <v>11.4</v>
      </c>
      <c r="AH5" s="165">
        <v>0.125</v>
      </c>
      <c r="AI5" s="44">
        <f aca="true" t="shared" si="2" ref="AI5:BM5">MAX(B$11:B$14)</f>
        <v>9.8</v>
      </c>
      <c r="AJ5" s="44">
        <f t="shared" si="2"/>
        <v>10.4</v>
      </c>
      <c r="AK5" s="44">
        <f t="shared" si="2"/>
        <v>10.7</v>
      </c>
      <c r="AL5" s="44">
        <f t="shared" si="2"/>
        <v>12.1</v>
      </c>
      <c r="AM5" s="44">
        <f t="shared" si="2"/>
        <v>12</v>
      </c>
      <c r="AN5" s="44">
        <f t="shared" si="2"/>
        <v>12.5</v>
      </c>
      <c r="AO5" s="44">
        <f t="shared" si="2"/>
        <v>11.8</v>
      </c>
      <c r="AP5" s="44">
        <f t="shared" si="2"/>
        <v>9.6</v>
      </c>
      <c r="AQ5" s="44">
        <f t="shared" si="2"/>
        <v>11.8</v>
      </c>
      <c r="AR5" s="44">
        <f t="shared" si="2"/>
        <v>12.2</v>
      </c>
      <c r="AS5" s="44">
        <f t="shared" si="2"/>
        <v>13</v>
      </c>
      <c r="AT5" s="44">
        <f t="shared" si="2"/>
        <v>13.7</v>
      </c>
      <c r="AU5" s="44">
        <f t="shared" si="2"/>
        <v>11</v>
      </c>
      <c r="AV5" s="44">
        <f t="shared" si="2"/>
        <v>12</v>
      </c>
      <c r="AW5" s="44">
        <f t="shared" si="2"/>
        <v>9.6</v>
      </c>
      <c r="AX5" s="44">
        <f t="shared" si="2"/>
        <v>10.6</v>
      </c>
      <c r="AY5" s="44">
        <f t="shared" si="2"/>
        <v>9.1</v>
      </c>
      <c r="AZ5" s="44">
        <f t="shared" si="2"/>
        <v>9.1</v>
      </c>
      <c r="BA5" s="44">
        <f t="shared" si="2"/>
        <v>9.6</v>
      </c>
      <c r="BB5" s="44">
        <f t="shared" si="2"/>
        <v>10.6</v>
      </c>
      <c r="BC5" s="44">
        <f t="shared" si="2"/>
        <v>11.6</v>
      </c>
      <c r="BD5" s="44">
        <f t="shared" si="2"/>
        <v>13</v>
      </c>
      <c r="BE5" s="44">
        <f t="shared" si="2"/>
        <v>13.2</v>
      </c>
      <c r="BF5" s="44">
        <f t="shared" si="2"/>
        <v>10.6</v>
      </c>
      <c r="BG5" s="44">
        <f t="shared" si="2"/>
        <v>9.6</v>
      </c>
      <c r="BH5" s="44">
        <f t="shared" si="2"/>
        <v>13.1</v>
      </c>
      <c r="BI5" s="44">
        <f t="shared" si="2"/>
        <v>12.5</v>
      </c>
      <c r="BJ5" s="44">
        <f t="shared" si="2"/>
        <v>12.1</v>
      </c>
      <c r="BK5" s="44">
        <f t="shared" si="2"/>
        <v>14.4</v>
      </c>
      <c r="BL5" s="44">
        <f t="shared" si="2"/>
        <v>10.6</v>
      </c>
      <c r="BM5" s="47">
        <f t="shared" si="2"/>
        <v>11.8</v>
      </c>
    </row>
    <row r="6" spans="1:65" ht="15">
      <c r="A6" s="165">
        <v>0.041666666666666664</v>
      </c>
      <c r="B6" s="169">
        <v>9.8</v>
      </c>
      <c r="C6" s="169">
        <v>10.3</v>
      </c>
      <c r="D6" s="169">
        <v>10.7</v>
      </c>
      <c r="E6" s="169">
        <v>11.2</v>
      </c>
      <c r="F6" s="169">
        <v>11.9</v>
      </c>
      <c r="G6" s="169">
        <v>12</v>
      </c>
      <c r="H6" s="169">
        <v>10.8</v>
      </c>
      <c r="I6" s="169">
        <v>9.6</v>
      </c>
      <c r="J6" s="169">
        <v>10.8</v>
      </c>
      <c r="K6" s="169">
        <v>11.6</v>
      </c>
      <c r="L6" s="169">
        <v>13.1</v>
      </c>
      <c r="M6" s="169">
        <v>14.1</v>
      </c>
      <c r="N6" s="169">
        <v>10.6</v>
      </c>
      <c r="O6" s="169">
        <v>11.8</v>
      </c>
      <c r="P6" s="169">
        <v>9.1</v>
      </c>
      <c r="Q6" s="169">
        <v>10.1</v>
      </c>
      <c r="R6" s="169">
        <v>9.1</v>
      </c>
      <c r="S6" s="169">
        <v>9.1</v>
      </c>
      <c r="T6" s="169">
        <v>8.2</v>
      </c>
      <c r="U6" s="169">
        <v>10.1</v>
      </c>
      <c r="V6" s="169">
        <v>11.5</v>
      </c>
      <c r="W6" s="169">
        <v>12.5</v>
      </c>
      <c r="X6" s="169">
        <v>13.5</v>
      </c>
      <c r="Y6" s="169">
        <v>11</v>
      </c>
      <c r="Z6" s="169">
        <v>10.1</v>
      </c>
      <c r="AA6" s="169">
        <v>12.8</v>
      </c>
      <c r="AB6" s="169">
        <v>11.6</v>
      </c>
      <c r="AC6" s="169">
        <v>11.6</v>
      </c>
      <c r="AD6" s="169">
        <v>13.4</v>
      </c>
      <c r="AE6" s="169">
        <v>10.1</v>
      </c>
      <c r="AF6" s="192">
        <v>11.3</v>
      </c>
      <c r="AH6" s="165">
        <v>0.166666666666667</v>
      </c>
      <c r="AI6" s="44">
        <f aca="true" t="shared" si="3" ref="AI6:BM6">MAX(B$15:B$18)</f>
        <v>9.9</v>
      </c>
      <c r="AJ6" s="44">
        <f t="shared" si="3"/>
        <v>10.4</v>
      </c>
      <c r="AK6" s="44">
        <f t="shared" si="3"/>
        <v>10.7</v>
      </c>
      <c r="AL6" s="44">
        <f t="shared" si="3"/>
        <v>11.6</v>
      </c>
      <c r="AM6" s="44">
        <f t="shared" si="3"/>
        <v>12.5</v>
      </c>
      <c r="AN6" s="44">
        <f t="shared" si="3"/>
        <v>12.1</v>
      </c>
      <c r="AO6" s="44">
        <f t="shared" si="3"/>
        <v>11.7</v>
      </c>
      <c r="AP6" s="44">
        <f t="shared" si="3"/>
        <v>9.6</v>
      </c>
      <c r="AQ6" s="44">
        <f t="shared" si="3"/>
        <v>11.4</v>
      </c>
      <c r="AR6" s="44">
        <f t="shared" si="3"/>
        <v>11.8</v>
      </c>
      <c r="AS6" s="44">
        <f t="shared" si="3"/>
        <v>13.1</v>
      </c>
      <c r="AT6" s="44">
        <f t="shared" si="3"/>
        <v>14.6</v>
      </c>
      <c r="AU6" s="44">
        <f t="shared" si="3"/>
        <v>11.5</v>
      </c>
      <c r="AV6" s="44">
        <f t="shared" si="3"/>
        <v>12.9</v>
      </c>
      <c r="AW6" s="44">
        <f t="shared" si="3"/>
        <v>9.6</v>
      </c>
      <c r="AX6" s="44">
        <f t="shared" si="3"/>
        <v>10.6</v>
      </c>
      <c r="AY6" s="44">
        <f t="shared" si="3"/>
        <v>9.1</v>
      </c>
      <c r="AZ6" s="44">
        <f t="shared" si="3"/>
        <v>9.6</v>
      </c>
      <c r="BA6" s="44">
        <f t="shared" si="3"/>
        <v>9.6</v>
      </c>
      <c r="BB6" s="44">
        <f t="shared" si="3"/>
        <v>10.1</v>
      </c>
      <c r="BC6" s="44">
        <f t="shared" si="3"/>
        <v>12.1</v>
      </c>
      <c r="BD6" s="44">
        <f t="shared" si="3"/>
        <v>12.4</v>
      </c>
      <c r="BE6" s="44">
        <f t="shared" si="3"/>
        <v>13.5</v>
      </c>
      <c r="BF6" s="44">
        <f t="shared" si="3"/>
        <v>10.6</v>
      </c>
      <c r="BG6" s="44">
        <f t="shared" si="3"/>
        <v>10.1</v>
      </c>
      <c r="BH6" s="44">
        <f t="shared" si="3"/>
        <v>13</v>
      </c>
      <c r="BI6" s="44">
        <f t="shared" si="3"/>
        <v>12.5</v>
      </c>
      <c r="BJ6" s="44">
        <f t="shared" si="3"/>
        <v>11.7</v>
      </c>
      <c r="BK6" s="44">
        <f t="shared" si="3"/>
        <v>13.9</v>
      </c>
      <c r="BL6" s="44">
        <f t="shared" si="3"/>
        <v>11</v>
      </c>
      <c r="BM6" s="47">
        <f t="shared" si="3"/>
        <v>11.8</v>
      </c>
    </row>
    <row r="7" spans="1:65" ht="15">
      <c r="A7" s="165">
        <v>0.0520833333333333</v>
      </c>
      <c r="B7" s="169">
        <v>10</v>
      </c>
      <c r="C7" s="169">
        <v>9.7</v>
      </c>
      <c r="D7" s="169">
        <v>10.6</v>
      </c>
      <c r="E7" s="169">
        <v>12.1</v>
      </c>
      <c r="F7" s="169">
        <v>11</v>
      </c>
      <c r="G7" s="169">
        <v>12.6</v>
      </c>
      <c r="H7" s="169">
        <v>11.2</v>
      </c>
      <c r="I7" s="169">
        <v>9.6</v>
      </c>
      <c r="J7" s="169">
        <v>11.4</v>
      </c>
      <c r="K7" s="169">
        <v>11.2</v>
      </c>
      <c r="L7" s="169">
        <v>12.6</v>
      </c>
      <c r="M7" s="169">
        <v>13.6</v>
      </c>
      <c r="N7" s="169">
        <v>11.1</v>
      </c>
      <c r="O7" s="169">
        <v>11.4</v>
      </c>
      <c r="P7" s="169">
        <v>9.1</v>
      </c>
      <c r="Q7" s="169">
        <v>9.6</v>
      </c>
      <c r="R7" s="169">
        <v>8.2</v>
      </c>
      <c r="S7" s="169">
        <v>8.6</v>
      </c>
      <c r="T7" s="169">
        <v>8.6</v>
      </c>
      <c r="U7" s="169">
        <v>10.6</v>
      </c>
      <c r="V7" s="169">
        <v>12</v>
      </c>
      <c r="W7" s="169">
        <v>12.4</v>
      </c>
      <c r="X7" s="169">
        <v>12</v>
      </c>
      <c r="Y7" s="169">
        <v>10.6</v>
      </c>
      <c r="Z7" s="169">
        <v>9.1</v>
      </c>
      <c r="AA7" s="169">
        <v>13.6</v>
      </c>
      <c r="AB7" s="169">
        <v>13</v>
      </c>
      <c r="AC7" s="169">
        <v>11.6</v>
      </c>
      <c r="AD7" s="169">
        <v>13.4</v>
      </c>
      <c r="AE7" s="169">
        <v>11</v>
      </c>
      <c r="AF7" s="192">
        <v>10.9</v>
      </c>
      <c r="AH7" s="165">
        <v>0.208333333333334</v>
      </c>
      <c r="AI7" s="44">
        <f aca="true" t="shared" si="4" ref="AI7:BM7">MAX(B$19:B$22)</f>
        <v>9.8</v>
      </c>
      <c r="AJ7" s="44">
        <f t="shared" si="4"/>
        <v>10.8</v>
      </c>
      <c r="AK7" s="44">
        <f t="shared" si="4"/>
        <v>10.6</v>
      </c>
      <c r="AL7" s="44">
        <f t="shared" si="4"/>
        <v>11.6</v>
      </c>
      <c r="AM7" s="44">
        <f t="shared" si="4"/>
        <v>11.5</v>
      </c>
      <c r="AN7" s="44">
        <f t="shared" si="4"/>
        <v>12</v>
      </c>
      <c r="AO7" s="44">
        <f t="shared" si="4"/>
        <v>13</v>
      </c>
      <c r="AP7" s="44">
        <f t="shared" si="4"/>
        <v>11</v>
      </c>
      <c r="AQ7" s="44">
        <f t="shared" si="4"/>
        <v>12.3</v>
      </c>
      <c r="AR7" s="44">
        <f t="shared" si="4"/>
        <v>12.6</v>
      </c>
      <c r="AS7" s="44">
        <f t="shared" si="4"/>
        <v>13.4</v>
      </c>
      <c r="AT7" s="44">
        <f t="shared" si="4"/>
        <v>13.6</v>
      </c>
      <c r="AU7" s="44">
        <f t="shared" si="4"/>
        <v>11.5</v>
      </c>
      <c r="AV7" s="44">
        <f t="shared" si="4"/>
        <v>12.5</v>
      </c>
      <c r="AW7" s="44">
        <f t="shared" si="4"/>
        <v>11</v>
      </c>
      <c r="AX7" s="44">
        <f t="shared" si="4"/>
        <v>11</v>
      </c>
      <c r="AY7" s="44">
        <f t="shared" si="4"/>
        <v>10.6</v>
      </c>
      <c r="AZ7" s="44">
        <f t="shared" si="4"/>
        <v>9.6</v>
      </c>
      <c r="BA7" s="44">
        <f t="shared" si="4"/>
        <v>9.1</v>
      </c>
      <c r="BB7" s="44">
        <f t="shared" si="4"/>
        <v>10.1</v>
      </c>
      <c r="BC7" s="44">
        <f t="shared" si="4"/>
        <v>13.4</v>
      </c>
      <c r="BD7" s="44">
        <f t="shared" si="4"/>
        <v>13.9</v>
      </c>
      <c r="BE7" s="44">
        <f t="shared" si="4"/>
        <v>14.1</v>
      </c>
      <c r="BF7" s="44">
        <f t="shared" si="4"/>
        <v>11</v>
      </c>
      <c r="BG7" s="44">
        <f t="shared" si="4"/>
        <v>10.6</v>
      </c>
      <c r="BH7" s="44">
        <f t="shared" si="4"/>
        <v>12.6</v>
      </c>
      <c r="BI7" s="44">
        <f t="shared" si="4"/>
        <v>12.6</v>
      </c>
      <c r="BJ7" s="44">
        <f t="shared" si="4"/>
        <v>12.2</v>
      </c>
      <c r="BK7" s="44">
        <f t="shared" si="4"/>
        <v>13.5</v>
      </c>
      <c r="BL7" s="44">
        <f t="shared" si="4"/>
        <v>11</v>
      </c>
      <c r="BM7" s="47">
        <f t="shared" si="4"/>
        <v>12.8</v>
      </c>
    </row>
    <row r="8" spans="1:65" ht="15">
      <c r="A8" s="165">
        <v>0.0625</v>
      </c>
      <c r="B8" s="169">
        <v>9.9</v>
      </c>
      <c r="C8" s="169">
        <v>10.3</v>
      </c>
      <c r="D8" s="169">
        <v>10.7</v>
      </c>
      <c r="E8" s="169">
        <v>10.6</v>
      </c>
      <c r="F8" s="169">
        <v>11.4</v>
      </c>
      <c r="G8" s="169">
        <v>12</v>
      </c>
      <c r="H8" s="169">
        <v>11.2</v>
      </c>
      <c r="I8" s="169">
        <v>9.1</v>
      </c>
      <c r="J8" s="169">
        <v>10.9</v>
      </c>
      <c r="K8" s="169">
        <v>11.8</v>
      </c>
      <c r="L8" s="169">
        <v>12.6</v>
      </c>
      <c r="M8" s="169">
        <v>13.5</v>
      </c>
      <c r="N8" s="169">
        <v>11.1</v>
      </c>
      <c r="O8" s="169">
        <v>12.4</v>
      </c>
      <c r="P8" s="169">
        <v>9.6</v>
      </c>
      <c r="Q8" s="169">
        <v>9.6</v>
      </c>
      <c r="R8" s="169">
        <v>8.6</v>
      </c>
      <c r="S8" s="169">
        <v>9.1</v>
      </c>
      <c r="T8" s="169">
        <v>8.6</v>
      </c>
      <c r="U8" s="169">
        <v>11</v>
      </c>
      <c r="V8" s="169">
        <v>11.1</v>
      </c>
      <c r="W8" s="169">
        <v>12.4</v>
      </c>
      <c r="X8" s="169">
        <v>13.5</v>
      </c>
      <c r="Y8" s="169">
        <v>10.1</v>
      </c>
      <c r="Z8" s="169">
        <v>9.6</v>
      </c>
      <c r="AA8" s="169">
        <v>12</v>
      </c>
      <c r="AB8" s="169">
        <v>12.1</v>
      </c>
      <c r="AC8" s="169">
        <v>11.6</v>
      </c>
      <c r="AD8" s="169">
        <v>14.4</v>
      </c>
      <c r="AE8" s="169">
        <v>10.6</v>
      </c>
      <c r="AF8" s="192">
        <v>11.3</v>
      </c>
      <c r="AH8" s="165">
        <v>0.25</v>
      </c>
      <c r="AI8" s="44">
        <f aca="true" t="shared" si="5" ref="AI8:BM8">MAX(B$23:B$26)</f>
        <v>10.8</v>
      </c>
      <c r="AJ8" s="44">
        <f t="shared" si="5"/>
        <v>14.1</v>
      </c>
      <c r="AK8" s="44">
        <f t="shared" si="5"/>
        <v>11.1</v>
      </c>
      <c r="AL8" s="44">
        <f t="shared" si="5"/>
        <v>16.6</v>
      </c>
      <c r="AM8" s="44">
        <f t="shared" si="5"/>
        <v>11.8</v>
      </c>
      <c r="AN8" s="44">
        <f t="shared" si="5"/>
        <v>12.4</v>
      </c>
      <c r="AO8" s="44">
        <f t="shared" si="5"/>
        <v>19.4</v>
      </c>
      <c r="AP8" s="44">
        <f t="shared" si="5"/>
        <v>24</v>
      </c>
      <c r="AQ8" s="44">
        <f t="shared" si="5"/>
        <v>20.2</v>
      </c>
      <c r="AR8" s="44">
        <f t="shared" si="5"/>
        <v>20.7</v>
      </c>
      <c r="AS8" s="44">
        <f t="shared" si="5"/>
        <v>17.2</v>
      </c>
      <c r="AT8" s="44">
        <f t="shared" si="5"/>
        <v>14</v>
      </c>
      <c r="AU8" s="44">
        <f t="shared" si="5"/>
        <v>11.4</v>
      </c>
      <c r="AV8" s="44">
        <f t="shared" si="5"/>
        <v>17.6</v>
      </c>
      <c r="AW8" s="44">
        <f t="shared" si="5"/>
        <v>12</v>
      </c>
      <c r="AX8" s="44">
        <f t="shared" si="5"/>
        <v>15.8</v>
      </c>
      <c r="AY8" s="44">
        <f t="shared" si="5"/>
        <v>17.3</v>
      </c>
      <c r="AZ8" s="44">
        <f t="shared" si="5"/>
        <v>13.4</v>
      </c>
      <c r="BA8" s="44">
        <f t="shared" si="5"/>
        <v>9.6</v>
      </c>
      <c r="BB8" s="44">
        <f t="shared" si="5"/>
        <v>10.1</v>
      </c>
      <c r="BC8" s="44">
        <f t="shared" si="5"/>
        <v>20.4</v>
      </c>
      <c r="BD8" s="44">
        <f t="shared" si="5"/>
        <v>19</v>
      </c>
      <c r="BE8" s="44">
        <f t="shared" si="5"/>
        <v>20.8</v>
      </c>
      <c r="BF8" s="44">
        <f t="shared" si="5"/>
        <v>14.9</v>
      </c>
      <c r="BG8" s="44">
        <f t="shared" si="5"/>
        <v>15.8</v>
      </c>
      <c r="BH8" s="44">
        <f t="shared" si="5"/>
        <v>13</v>
      </c>
      <c r="BI8" s="44">
        <f t="shared" si="5"/>
        <v>12</v>
      </c>
      <c r="BJ8" s="44">
        <f t="shared" si="5"/>
        <v>23</v>
      </c>
      <c r="BK8" s="44">
        <f t="shared" si="5"/>
        <v>19.3</v>
      </c>
      <c r="BL8" s="44">
        <f t="shared" si="5"/>
        <v>15.4</v>
      </c>
      <c r="BM8" s="47">
        <f t="shared" si="5"/>
        <v>15.6</v>
      </c>
    </row>
    <row r="9" spans="1:65" ht="15">
      <c r="A9" s="165">
        <v>0.0729166666666667</v>
      </c>
      <c r="B9" s="169">
        <v>9.8</v>
      </c>
      <c r="C9" s="169">
        <v>9.8</v>
      </c>
      <c r="D9" s="169">
        <v>10.6</v>
      </c>
      <c r="E9" s="169">
        <v>11.1</v>
      </c>
      <c r="F9" s="169">
        <v>11.6</v>
      </c>
      <c r="G9" s="169">
        <v>13</v>
      </c>
      <c r="H9" s="169">
        <v>11.7</v>
      </c>
      <c r="I9" s="169">
        <v>9.1</v>
      </c>
      <c r="J9" s="169">
        <v>11.8</v>
      </c>
      <c r="K9" s="169">
        <v>10.8</v>
      </c>
      <c r="L9" s="169">
        <v>12.6</v>
      </c>
      <c r="M9" s="169">
        <v>13.5</v>
      </c>
      <c r="N9" s="169">
        <v>11</v>
      </c>
      <c r="O9" s="169">
        <v>11.9</v>
      </c>
      <c r="P9" s="169">
        <v>8.6</v>
      </c>
      <c r="Q9" s="169">
        <v>10.1</v>
      </c>
      <c r="R9" s="169">
        <v>9.1</v>
      </c>
      <c r="S9" s="169">
        <v>9.1</v>
      </c>
      <c r="T9" s="169">
        <v>8.6</v>
      </c>
      <c r="U9" s="169">
        <v>9.6</v>
      </c>
      <c r="V9" s="169">
        <v>11.6</v>
      </c>
      <c r="W9" s="169">
        <v>12.9</v>
      </c>
      <c r="X9" s="169">
        <v>12.6</v>
      </c>
      <c r="Y9" s="169">
        <v>10.6</v>
      </c>
      <c r="Z9" s="169">
        <v>11</v>
      </c>
      <c r="AA9" s="169">
        <v>12.6</v>
      </c>
      <c r="AB9" s="169">
        <v>12.5</v>
      </c>
      <c r="AC9" s="169">
        <v>11.1</v>
      </c>
      <c r="AD9" s="169">
        <v>13.4</v>
      </c>
      <c r="AE9" s="169">
        <v>10.6</v>
      </c>
      <c r="AF9" s="192">
        <v>11.4</v>
      </c>
      <c r="AH9" s="165">
        <v>0.291666666666667</v>
      </c>
      <c r="AI9" s="44">
        <f aca="true" t="shared" si="6" ref="AI9:BM9">MAX(B$27:B$30)</f>
        <v>9.8</v>
      </c>
      <c r="AJ9" s="44">
        <f t="shared" si="6"/>
        <v>16</v>
      </c>
      <c r="AK9" s="44">
        <f t="shared" si="6"/>
        <v>11.1</v>
      </c>
      <c r="AL9" s="44">
        <f t="shared" si="6"/>
        <v>17.4</v>
      </c>
      <c r="AM9" s="44">
        <f t="shared" si="6"/>
        <v>12.1</v>
      </c>
      <c r="AN9" s="44">
        <f t="shared" si="6"/>
        <v>13</v>
      </c>
      <c r="AO9" s="44">
        <f t="shared" si="6"/>
        <v>25</v>
      </c>
      <c r="AP9" s="44">
        <f t="shared" si="6"/>
        <v>25.9</v>
      </c>
      <c r="AQ9" s="44">
        <f t="shared" si="6"/>
        <v>24.4</v>
      </c>
      <c r="AR9" s="44">
        <f t="shared" si="6"/>
        <v>22.3</v>
      </c>
      <c r="AS9" s="44">
        <f t="shared" si="6"/>
        <v>25.3</v>
      </c>
      <c r="AT9" s="44">
        <f t="shared" si="6"/>
        <v>14.9</v>
      </c>
      <c r="AU9" s="44">
        <f t="shared" si="6"/>
        <v>11.4</v>
      </c>
      <c r="AV9" s="44">
        <f t="shared" si="6"/>
        <v>23.6</v>
      </c>
      <c r="AW9" s="44">
        <f t="shared" si="6"/>
        <v>15.4</v>
      </c>
      <c r="AX9" s="44">
        <f t="shared" si="6"/>
        <v>20.2</v>
      </c>
      <c r="AY9" s="44">
        <f t="shared" si="6"/>
        <v>19.2</v>
      </c>
      <c r="AZ9" s="44">
        <f t="shared" si="6"/>
        <v>20.2</v>
      </c>
      <c r="BA9" s="44">
        <f t="shared" si="6"/>
        <v>9.1</v>
      </c>
      <c r="BB9" s="44">
        <f t="shared" si="6"/>
        <v>10.1</v>
      </c>
      <c r="BC9" s="44">
        <f t="shared" si="6"/>
        <v>27.8</v>
      </c>
      <c r="BD9" s="44">
        <f t="shared" si="6"/>
        <v>28.8</v>
      </c>
      <c r="BE9" s="44">
        <f t="shared" si="6"/>
        <v>28.2</v>
      </c>
      <c r="BF9" s="44">
        <f t="shared" si="6"/>
        <v>21.6</v>
      </c>
      <c r="BG9" s="44">
        <f t="shared" si="6"/>
        <v>18.2</v>
      </c>
      <c r="BH9" s="44">
        <f t="shared" si="6"/>
        <v>13.9</v>
      </c>
      <c r="BI9" s="44">
        <f t="shared" si="6"/>
        <v>12.9</v>
      </c>
      <c r="BJ9" s="44">
        <f t="shared" si="6"/>
        <v>26.2</v>
      </c>
      <c r="BK9" s="44">
        <f t="shared" si="6"/>
        <v>27.7</v>
      </c>
      <c r="BL9" s="44">
        <f t="shared" si="6"/>
        <v>18.7</v>
      </c>
      <c r="BM9" s="47">
        <f t="shared" si="6"/>
        <v>20.8</v>
      </c>
    </row>
    <row r="10" spans="1:65" ht="15">
      <c r="A10" s="165">
        <v>0.0833333333333333</v>
      </c>
      <c r="B10" s="169">
        <v>9.8</v>
      </c>
      <c r="C10" s="169">
        <v>10</v>
      </c>
      <c r="D10" s="169">
        <v>11.1</v>
      </c>
      <c r="E10" s="169">
        <v>12</v>
      </c>
      <c r="F10" s="169">
        <v>10.5</v>
      </c>
      <c r="G10" s="169">
        <v>11.6</v>
      </c>
      <c r="H10" s="169">
        <v>10.7</v>
      </c>
      <c r="I10" s="169">
        <v>9.6</v>
      </c>
      <c r="J10" s="169">
        <v>10.8</v>
      </c>
      <c r="K10" s="169">
        <v>11.8</v>
      </c>
      <c r="L10" s="169">
        <v>12.5</v>
      </c>
      <c r="M10" s="169">
        <v>13.5</v>
      </c>
      <c r="N10" s="169">
        <v>10.5</v>
      </c>
      <c r="O10" s="169">
        <v>12</v>
      </c>
      <c r="P10" s="169">
        <v>9.6</v>
      </c>
      <c r="Q10" s="169">
        <v>9.6</v>
      </c>
      <c r="R10" s="169">
        <v>8.6</v>
      </c>
      <c r="S10" s="169">
        <v>9.1</v>
      </c>
      <c r="T10" s="169">
        <v>8.6</v>
      </c>
      <c r="U10" s="169">
        <v>10.6</v>
      </c>
      <c r="V10" s="169">
        <v>12.5</v>
      </c>
      <c r="W10" s="169">
        <v>11.5</v>
      </c>
      <c r="X10" s="169">
        <v>13.1</v>
      </c>
      <c r="Y10" s="169">
        <v>10.6</v>
      </c>
      <c r="Z10" s="169">
        <v>9.6</v>
      </c>
      <c r="AA10" s="169">
        <v>13</v>
      </c>
      <c r="AB10" s="169">
        <v>11.6</v>
      </c>
      <c r="AC10" s="169">
        <v>12.1</v>
      </c>
      <c r="AD10" s="169">
        <v>14</v>
      </c>
      <c r="AE10" s="169">
        <v>10.6</v>
      </c>
      <c r="AF10" s="192">
        <v>11.3</v>
      </c>
      <c r="AH10" s="165">
        <v>0.333333333333334</v>
      </c>
      <c r="AI10" s="44">
        <f aca="true" t="shared" si="7" ref="AI10:BM10">MAX(B$31:B$34)</f>
        <v>11.2</v>
      </c>
      <c r="AJ10" s="44">
        <f t="shared" si="7"/>
        <v>16.8</v>
      </c>
      <c r="AK10" s="44">
        <f t="shared" si="7"/>
        <v>11</v>
      </c>
      <c r="AL10" s="44">
        <f t="shared" si="7"/>
        <v>17.6</v>
      </c>
      <c r="AM10" s="44">
        <f t="shared" si="7"/>
        <v>14.3</v>
      </c>
      <c r="AN10" s="44">
        <f t="shared" si="7"/>
        <v>13</v>
      </c>
      <c r="AO10" s="44">
        <f t="shared" si="7"/>
        <v>27.5</v>
      </c>
      <c r="AP10" s="44">
        <f t="shared" si="7"/>
        <v>19.2</v>
      </c>
      <c r="AQ10" s="44">
        <f t="shared" si="7"/>
        <v>28.6</v>
      </c>
      <c r="AR10" s="44">
        <f t="shared" si="7"/>
        <v>24.2</v>
      </c>
      <c r="AS10" s="44">
        <f t="shared" si="7"/>
        <v>31.1</v>
      </c>
      <c r="AT10" s="44">
        <f t="shared" si="7"/>
        <v>15.6</v>
      </c>
      <c r="AU10" s="44">
        <f t="shared" si="7"/>
        <v>16.8</v>
      </c>
      <c r="AV10" s="44">
        <f t="shared" si="7"/>
        <v>21.9</v>
      </c>
      <c r="AW10" s="44">
        <f t="shared" si="7"/>
        <v>22.6</v>
      </c>
      <c r="AX10" s="44">
        <f t="shared" si="7"/>
        <v>22.1</v>
      </c>
      <c r="AY10" s="44">
        <f t="shared" si="7"/>
        <v>21.6</v>
      </c>
      <c r="AZ10" s="44">
        <f t="shared" si="7"/>
        <v>20.6</v>
      </c>
      <c r="BA10" s="44">
        <f t="shared" si="7"/>
        <v>10.6</v>
      </c>
      <c r="BB10" s="44">
        <f t="shared" si="7"/>
        <v>10.1</v>
      </c>
      <c r="BC10" s="44">
        <f t="shared" si="7"/>
        <v>25.5</v>
      </c>
      <c r="BD10" s="44">
        <f t="shared" si="7"/>
        <v>29.5</v>
      </c>
      <c r="BE10" s="44">
        <f t="shared" si="7"/>
        <v>28.4</v>
      </c>
      <c r="BF10" s="44">
        <f t="shared" si="7"/>
        <v>19.2</v>
      </c>
      <c r="BG10" s="44">
        <f t="shared" si="7"/>
        <v>24.5</v>
      </c>
      <c r="BH10" s="44">
        <f t="shared" si="7"/>
        <v>15.9</v>
      </c>
      <c r="BI10" s="44">
        <f t="shared" si="7"/>
        <v>21.2</v>
      </c>
      <c r="BJ10" s="44">
        <f t="shared" si="7"/>
        <v>27.2</v>
      </c>
      <c r="BK10" s="44">
        <f t="shared" si="7"/>
        <v>25.8</v>
      </c>
      <c r="BL10" s="44">
        <f t="shared" si="7"/>
        <v>19.7</v>
      </c>
      <c r="BM10" s="47">
        <f t="shared" si="7"/>
        <v>25.4</v>
      </c>
    </row>
    <row r="11" spans="1:65" ht="15">
      <c r="A11" s="165">
        <v>0.09375</v>
      </c>
      <c r="B11" s="169">
        <v>9.8</v>
      </c>
      <c r="C11" s="169">
        <v>10.4</v>
      </c>
      <c r="D11" s="169">
        <v>10.1</v>
      </c>
      <c r="E11" s="169">
        <v>11</v>
      </c>
      <c r="F11" s="169">
        <v>12</v>
      </c>
      <c r="G11" s="169">
        <v>12.4</v>
      </c>
      <c r="H11" s="169">
        <v>11.8</v>
      </c>
      <c r="I11" s="169">
        <v>9.6</v>
      </c>
      <c r="J11" s="169">
        <v>10.8</v>
      </c>
      <c r="K11" s="169">
        <v>10.8</v>
      </c>
      <c r="L11" s="169">
        <v>12.6</v>
      </c>
      <c r="M11" s="169">
        <v>13.6</v>
      </c>
      <c r="N11" s="169">
        <v>10.5</v>
      </c>
      <c r="O11" s="169">
        <v>12</v>
      </c>
      <c r="P11" s="169">
        <v>8.6</v>
      </c>
      <c r="Q11" s="169">
        <v>10.1</v>
      </c>
      <c r="R11" s="169">
        <v>9.1</v>
      </c>
      <c r="S11" s="169">
        <v>8.6</v>
      </c>
      <c r="T11" s="169">
        <v>9.6</v>
      </c>
      <c r="U11" s="169">
        <v>9.1</v>
      </c>
      <c r="V11" s="169">
        <v>11.6</v>
      </c>
      <c r="W11" s="169">
        <v>12.9</v>
      </c>
      <c r="X11" s="169">
        <v>13.1</v>
      </c>
      <c r="Y11" s="169">
        <v>10.6</v>
      </c>
      <c r="Z11" s="169">
        <v>9.6</v>
      </c>
      <c r="AA11" s="169">
        <v>12.6</v>
      </c>
      <c r="AB11" s="169">
        <v>12.1</v>
      </c>
      <c r="AC11" s="169">
        <v>11.1</v>
      </c>
      <c r="AD11" s="169">
        <v>14</v>
      </c>
      <c r="AE11" s="169">
        <v>10.6</v>
      </c>
      <c r="AF11" s="192">
        <v>11.3</v>
      </c>
      <c r="AH11" s="165">
        <v>0.375</v>
      </c>
      <c r="AI11" s="44">
        <f aca="true" t="shared" si="8" ref="AI11:BM11">MAX(B$35:B$38)</f>
        <v>11.8</v>
      </c>
      <c r="AJ11" s="44">
        <f t="shared" si="8"/>
        <v>20</v>
      </c>
      <c r="AK11" s="44">
        <f t="shared" si="8"/>
        <v>12.6</v>
      </c>
      <c r="AL11" s="44">
        <f t="shared" si="8"/>
        <v>22.1</v>
      </c>
      <c r="AM11" s="44">
        <f t="shared" si="8"/>
        <v>19.2</v>
      </c>
      <c r="AN11" s="44">
        <f t="shared" si="8"/>
        <v>14.4</v>
      </c>
      <c r="AO11" s="44">
        <f t="shared" si="8"/>
        <v>53.5</v>
      </c>
      <c r="AP11" s="44">
        <f t="shared" si="8"/>
        <v>37.9</v>
      </c>
      <c r="AQ11" s="44">
        <f t="shared" si="8"/>
        <v>46.4</v>
      </c>
      <c r="AR11" s="44">
        <f t="shared" si="8"/>
        <v>37.9</v>
      </c>
      <c r="AS11" s="44">
        <f t="shared" si="8"/>
        <v>42.9</v>
      </c>
      <c r="AT11" s="44">
        <f t="shared" si="8"/>
        <v>19</v>
      </c>
      <c r="AU11" s="44">
        <f t="shared" si="8"/>
        <v>32.3</v>
      </c>
      <c r="AV11" s="44">
        <f t="shared" si="8"/>
        <v>31.8</v>
      </c>
      <c r="AW11" s="44">
        <f t="shared" si="8"/>
        <v>45.1</v>
      </c>
      <c r="AX11" s="44">
        <f t="shared" si="8"/>
        <v>37.9</v>
      </c>
      <c r="AY11" s="44">
        <f t="shared" si="8"/>
        <v>49</v>
      </c>
      <c r="AZ11" s="44">
        <f t="shared" si="8"/>
        <v>33.6</v>
      </c>
      <c r="BA11" s="44">
        <f t="shared" si="8"/>
        <v>21.6</v>
      </c>
      <c r="BB11" s="44">
        <f t="shared" si="8"/>
        <v>22.1</v>
      </c>
      <c r="BC11" s="44">
        <f t="shared" si="8"/>
        <v>40.6</v>
      </c>
      <c r="BD11" s="44">
        <f t="shared" si="8"/>
        <v>53.4</v>
      </c>
      <c r="BE11" s="44">
        <f t="shared" si="8"/>
        <v>49.6</v>
      </c>
      <c r="BF11" s="44">
        <f t="shared" si="8"/>
        <v>46.1</v>
      </c>
      <c r="BG11" s="44">
        <f t="shared" si="8"/>
        <v>33.1</v>
      </c>
      <c r="BH11" s="44">
        <f t="shared" si="8"/>
        <v>26.8</v>
      </c>
      <c r="BI11" s="44">
        <f t="shared" si="8"/>
        <v>42</v>
      </c>
      <c r="BJ11" s="44">
        <f t="shared" si="8"/>
        <v>47.9</v>
      </c>
      <c r="BK11" s="44">
        <f t="shared" si="8"/>
        <v>55.6</v>
      </c>
      <c r="BL11" s="44">
        <f t="shared" si="8"/>
        <v>38.9</v>
      </c>
      <c r="BM11" s="47">
        <f t="shared" si="8"/>
        <v>46.5</v>
      </c>
    </row>
    <row r="12" spans="1:65" ht="15">
      <c r="A12" s="165">
        <v>0.104166666666667</v>
      </c>
      <c r="B12" s="169">
        <v>9.2</v>
      </c>
      <c r="C12" s="169">
        <v>9.4</v>
      </c>
      <c r="D12" s="169">
        <v>10.6</v>
      </c>
      <c r="E12" s="169">
        <v>11.2</v>
      </c>
      <c r="F12" s="169">
        <v>11.4</v>
      </c>
      <c r="G12" s="169">
        <v>12</v>
      </c>
      <c r="H12" s="169">
        <v>10.8</v>
      </c>
      <c r="I12" s="169">
        <v>9.6</v>
      </c>
      <c r="J12" s="169">
        <v>11.3</v>
      </c>
      <c r="K12" s="169">
        <v>12.2</v>
      </c>
      <c r="L12" s="169">
        <v>12</v>
      </c>
      <c r="M12" s="169">
        <v>13.7</v>
      </c>
      <c r="N12" s="169">
        <v>11</v>
      </c>
      <c r="O12" s="169">
        <v>12</v>
      </c>
      <c r="P12" s="169">
        <v>8.6</v>
      </c>
      <c r="Q12" s="169">
        <v>9.6</v>
      </c>
      <c r="R12" s="169">
        <v>9.1</v>
      </c>
      <c r="S12" s="169">
        <v>9.1</v>
      </c>
      <c r="T12" s="169">
        <v>9.1</v>
      </c>
      <c r="U12" s="169">
        <v>10.6</v>
      </c>
      <c r="V12" s="169">
        <v>11.5</v>
      </c>
      <c r="W12" s="169">
        <v>12.4</v>
      </c>
      <c r="X12" s="169">
        <v>13.1</v>
      </c>
      <c r="Y12" s="169">
        <v>10.1</v>
      </c>
      <c r="Z12" s="169">
        <v>9.6</v>
      </c>
      <c r="AA12" s="169">
        <v>13.1</v>
      </c>
      <c r="AB12" s="169">
        <v>12.5</v>
      </c>
      <c r="AC12" s="169">
        <v>12.1</v>
      </c>
      <c r="AD12" s="169">
        <v>13.4</v>
      </c>
      <c r="AE12" s="169">
        <v>10.6</v>
      </c>
      <c r="AF12" s="192">
        <v>11.8</v>
      </c>
      <c r="AH12" s="165">
        <v>0.416666666666667</v>
      </c>
      <c r="AI12" s="44">
        <f aca="true" t="shared" si="9" ref="AI12:BM12">MAX(B$39:B$42)</f>
        <v>13.2</v>
      </c>
      <c r="AJ12" s="44">
        <f t="shared" si="9"/>
        <v>20.9</v>
      </c>
      <c r="AK12" s="44">
        <f t="shared" si="9"/>
        <v>13</v>
      </c>
      <c r="AL12" s="44">
        <f t="shared" si="9"/>
        <v>23.9</v>
      </c>
      <c r="AM12" s="44">
        <f t="shared" si="9"/>
        <v>20.2</v>
      </c>
      <c r="AN12" s="44">
        <f t="shared" si="9"/>
        <v>14.4</v>
      </c>
      <c r="AO12" s="44">
        <f t="shared" si="9"/>
        <v>70.6</v>
      </c>
      <c r="AP12" s="44">
        <f t="shared" si="9"/>
        <v>45.6</v>
      </c>
      <c r="AQ12" s="44">
        <f t="shared" si="9"/>
        <v>51</v>
      </c>
      <c r="AR12" s="44">
        <f t="shared" si="9"/>
        <v>48.1</v>
      </c>
      <c r="AS12" s="44">
        <f t="shared" si="9"/>
        <v>38.4</v>
      </c>
      <c r="AT12" s="44">
        <f t="shared" si="9"/>
        <v>20.5</v>
      </c>
      <c r="AU12" s="44">
        <f t="shared" si="9"/>
        <v>35.7</v>
      </c>
      <c r="AV12" s="44">
        <f t="shared" si="9"/>
        <v>37.1</v>
      </c>
      <c r="AW12" s="44">
        <f t="shared" si="9"/>
        <v>42.7</v>
      </c>
      <c r="AX12" s="44">
        <f t="shared" si="9"/>
        <v>43.2</v>
      </c>
      <c r="AY12" s="44">
        <f t="shared" si="9"/>
        <v>52.3</v>
      </c>
      <c r="AZ12" s="44">
        <f t="shared" si="9"/>
        <v>32.6</v>
      </c>
      <c r="BA12" s="44">
        <f t="shared" si="9"/>
        <v>25.4</v>
      </c>
      <c r="BB12" s="44">
        <f t="shared" si="9"/>
        <v>29.8</v>
      </c>
      <c r="BC12" s="44">
        <f t="shared" si="9"/>
        <v>47.3</v>
      </c>
      <c r="BD12" s="44">
        <f t="shared" si="9"/>
        <v>70.8</v>
      </c>
      <c r="BE12" s="44">
        <f t="shared" si="9"/>
        <v>59.6</v>
      </c>
      <c r="BF12" s="44">
        <f t="shared" si="9"/>
        <v>40.8</v>
      </c>
      <c r="BG12" s="44">
        <f t="shared" si="9"/>
        <v>32.6</v>
      </c>
      <c r="BH12" s="44">
        <f t="shared" si="9"/>
        <v>25.2</v>
      </c>
      <c r="BI12" s="44">
        <f t="shared" si="9"/>
        <v>43.4</v>
      </c>
      <c r="BJ12" s="44">
        <f t="shared" si="9"/>
        <v>63.3</v>
      </c>
      <c r="BK12" s="44">
        <f t="shared" si="9"/>
        <v>63.8</v>
      </c>
      <c r="BL12" s="44">
        <f t="shared" si="9"/>
        <v>43.2</v>
      </c>
      <c r="BM12" s="47">
        <f t="shared" si="9"/>
        <v>48.1</v>
      </c>
    </row>
    <row r="13" spans="1:65" ht="15">
      <c r="A13" s="165">
        <v>0.114583333333333</v>
      </c>
      <c r="B13" s="169">
        <v>9.8</v>
      </c>
      <c r="C13" s="169">
        <v>9.9</v>
      </c>
      <c r="D13" s="169">
        <v>10.6</v>
      </c>
      <c r="E13" s="169">
        <v>11.6</v>
      </c>
      <c r="F13" s="169">
        <v>11</v>
      </c>
      <c r="G13" s="169">
        <v>12.5</v>
      </c>
      <c r="H13" s="169">
        <v>10.7</v>
      </c>
      <c r="I13" s="169">
        <v>8.6</v>
      </c>
      <c r="J13" s="169">
        <v>10.8</v>
      </c>
      <c r="K13" s="169">
        <v>11.2</v>
      </c>
      <c r="L13" s="169">
        <v>13</v>
      </c>
      <c r="M13" s="169">
        <v>13.7</v>
      </c>
      <c r="N13" s="169">
        <v>10.6</v>
      </c>
      <c r="O13" s="169">
        <v>12</v>
      </c>
      <c r="P13" s="169">
        <v>9.6</v>
      </c>
      <c r="Q13" s="169">
        <v>9.6</v>
      </c>
      <c r="R13" s="169">
        <v>8.6</v>
      </c>
      <c r="S13" s="169">
        <v>9.1</v>
      </c>
      <c r="T13" s="169">
        <v>8.6</v>
      </c>
      <c r="U13" s="169">
        <v>9.6</v>
      </c>
      <c r="V13" s="169">
        <v>11</v>
      </c>
      <c r="W13" s="169">
        <v>12.5</v>
      </c>
      <c r="X13" s="169">
        <v>13.2</v>
      </c>
      <c r="Y13" s="169">
        <v>10.1</v>
      </c>
      <c r="Z13" s="169">
        <v>9.1</v>
      </c>
      <c r="AA13" s="169">
        <v>12</v>
      </c>
      <c r="AB13" s="169">
        <v>11.5</v>
      </c>
      <c r="AC13" s="169">
        <v>11.2</v>
      </c>
      <c r="AD13" s="169">
        <v>14.4</v>
      </c>
      <c r="AE13" s="169">
        <v>10.1</v>
      </c>
      <c r="AF13" s="192">
        <v>10.8</v>
      </c>
      <c r="AH13" s="165">
        <v>0.458333333333334</v>
      </c>
      <c r="AI13" s="44">
        <f aca="true" t="shared" si="10" ref="AI13:BM13">MAX(B$43:B$46)</f>
        <v>12.2</v>
      </c>
      <c r="AJ13" s="44">
        <f t="shared" si="10"/>
        <v>25.3</v>
      </c>
      <c r="AK13" s="44">
        <f t="shared" si="10"/>
        <v>12.5</v>
      </c>
      <c r="AL13" s="44">
        <f t="shared" si="10"/>
        <v>26.2</v>
      </c>
      <c r="AM13" s="44">
        <f t="shared" si="10"/>
        <v>21.5</v>
      </c>
      <c r="AN13" s="44">
        <f t="shared" si="10"/>
        <v>13.9</v>
      </c>
      <c r="AO13" s="44">
        <f t="shared" si="10"/>
        <v>76.3</v>
      </c>
      <c r="AP13" s="44">
        <f t="shared" si="10"/>
        <v>42.2</v>
      </c>
      <c r="AQ13" s="44">
        <f t="shared" si="10"/>
        <v>60.1</v>
      </c>
      <c r="AR13" s="44">
        <f t="shared" si="10"/>
        <v>49.4</v>
      </c>
      <c r="AS13" s="44">
        <f t="shared" si="10"/>
        <v>35.5</v>
      </c>
      <c r="AT13" s="44">
        <f t="shared" si="10"/>
        <v>20.7</v>
      </c>
      <c r="AU13" s="44">
        <f t="shared" si="10"/>
        <v>38.6</v>
      </c>
      <c r="AV13" s="44">
        <f t="shared" si="10"/>
        <v>33.1</v>
      </c>
      <c r="AW13" s="44">
        <f t="shared" si="10"/>
        <v>50.4</v>
      </c>
      <c r="AX13" s="44">
        <f t="shared" si="10"/>
        <v>42.7</v>
      </c>
      <c r="AY13" s="44">
        <f t="shared" si="10"/>
        <v>47.5</v>
      </c>
      <c r="AZ13" s="44">
        <f t="shared" si="10"/>
        <v>36.5</v>
      </c>
      <c r="BA13" s="44">
        <f t="shared" si="10"/>
        <v>24.5</v>
      </c>
      <c r="BB13" s="44">
        <f t="shared" si="10"/>
        <v>35</v>
      </c>
      <c r="BC13" s="44">
        <f t="shared" si="10"/>
        <v>52.7</v>
      </c>
      <c r="BD13" s="44">
        <f t="shared" si="10"/>
        <v>66</v>
      </c>
      <c r="BE13" s="44">
        <f t="shared" si="10"/>
        <v>60.3</v>
      </c>
      <c r="BF13" s="44">
        <f t="shared" si="10"/>
        <v>42.2</v>
      </c>
      <c r="BG13" s="44">
        <f t="shared" si="10"/>
        <v>35</v>
      </c>
      <c r="BH13" s="44">
        <f t="shared" si="10"/>
        <v>27.1</v>
      </c>
      <c r="BI13" s="44">
        <f t="shared" si="10"/>
        <v>42.4</v>
      </c>
      <c r="BJ13" s="44">
        <f t="shared" si="10"/>
        <v>67.6</v>
      </c>
      <c r="BK13" s="44">
        <f t="shared" si="10"/>
        <v>58.3</v>
      </c>
      <c r="BL13" s="44">
        <f t="shared" si="10"/>
        <v>44.6</v>
      </c>
      <c r="BM13" s="47">
        <f t="shared" si="10"/>
        <v>52.8</v>
      </c>
    </row>
    <row r="14" spans="1:65" ht="15">
      <c r="A14" s="165">
        <v>0.125</v>
      </c>
      <c r="B14" s="169">
        <v>9.8</v>
      </c>
      <c r="C14" s="169">
        <v>10.3</v>
      </c>
      <c r="D14" s="169">
        <v>10.7</v>
      </c>
      <c r="E14" s="169">
        <v>12.1</v>
      </c>
      <c r="F14" s="169">
        <v>11.9</v>
      </c>
      <c r="G14" s="169">
        <v>12</v>
      </c>
      <c r="H14" s="169">
        <v>11.3</v>
      </c>
      <c r="I14" s="169">
        <v>9.1</v>
      </c>
      <c r="J14" s="169">
        <v>11.8</v>
      </c>
      <c r="K14" s="169">
        <v>11.1</v>
      </c>
      <c r="L14" s="169">
        <v>12.1</v>
      </c>
      <c r="M14" s="169">
        <v>13.2</v>
      </c>
      <c r="N14" s="169">
        <v>10.5</v>
      </c>
      <c r="O14" s="169">
        <v>11.9</v>
      </c>
      <c r="P14" s="169">
        <v>8.6</v>
      </c>
      <c r="Q14" s="169">
        <v>10.6</v>
      </c>
      <c r="R14" s="169">
        <v>8.6</v>
      </c>
      <c r="S14" s="169">
        <v>9.1</v>
      </c>
      <c r="T14" s="169">
        <v>9.1</v>
      </c>
      <c r="U14" s="169">
        <v>9.6</v>
      </c>
      <c r="V14" s="169">
        <v>11.5</v>
      </c>
      <c r="W14" s="169">
        <v>13</v>
      </c>
      <c r="X14" s="169">
        <v>13.1</v>
      </c>
      <c r="Y14" s="169">
        <v>10.1</v>
      </c>
      <c r="Z14" s="169">
        <v>9.6</v>
      </c>
      <c r="AA14" s="169">
        <v>13</v>
      </c>
      <c r="AB14" s="169">
        <v>12</v>
      </c>
      <c r="AC14" s="169">
        <v>11.6</v>
      </c>
      <c r="AD14" s="169">
        <v>13</v>
      </c>
      <c r="AE14" s="169">
        <v>10.6</v>
      </c>
      <c r="AF14" s="192">
        <v>11.2</v>
      </c>
      <c r="AH14" s="165">
        <v>0.5</v>
      </c>
      <c r="AI14" s="44">
        <f aca="true" t="shared" si="11" ref="AI14:BM14">MAX(B$47:B$50)</f>
        <v>12.3</v>
      </c>
      <c r="AJ14" s="44">
        <f t="shared" si="11"/>
        <v>22.7</v>
      </c>
      <c r="AK14" s="44">
        <f t="shared" si="11"/>
        <v>12.6</v>
      </c>
      <c r="AL14" s="44">
        <f t="shared" si="11"/>
        <v>25.2</v>
      </c>
      <c r="AM14" s="44">
        <f t="shared" si="11"/>
        <v>22.4</v>
      </c>
      <c r="AN14" s="44">
        <f t="shared" si="11"/>
        <v>16.3</v>
      </c>
      <c r="AO14" s="44">
        <f t="shared" si="11"/>
        <v>51.4</v>
      </c>
      <c r="AP14" s="44">
        <f t="shared" si="11"/>
        <v>40.8</v>
      </c>
      <c r="AQ14" s="44">
        <f t="shared" si="11"/>
        <v>52</v>
      </c>
      <c r="AR14" s="44">
        <f t="shared" si="11"/>
        <v>51.1</v>
      </c>
      <c r="AS14" s="44">
        <f t="shared" si="11"/>
        <v>36.5</v>
      </c>
      <c r="AT14" s="44">
        <f t="shared" si="11"/>
        <v>26.1</v>
      </c>
      <c r="AU14" s="44">
        <f t="shared" si="11"/>
        <v>38.6</v>
      </c>
      <c r="AV14" s="44">
        <f t="shared" si="11"/>
        <v>33.1</v>
      </c>
      <c r="AW14" s="44">
        <f t="shared" si="11"/>
        <v>51.8</v>
      </c>
      <c r="AX14" s="44">
        <f t="shared" si="11"/>
        <v>45.6</v>
      </c>
      <c r="AY14" s="44">
        <f t="shared" si="11"/>
        <v>45.6</v>
      </c>
      <c r="AZ14" s="44">
        <f t="shared" si="11"/>
        <v>34.1</v>
      </c>
      <c r="BA14" s="44">
        <f t="shared" si="11"/>
        <v>21.6</v>
      </c>
      <c r="BB14" s="44">
        <f t="shared" si="11"/>
        <v>36</v>
      </c>
      <c r="BC14" s="44">
        <f t="shared" si="11"/>
        <v>53</v>
      </c>
      <c r="BD14" s="44">
        <f t="shared" si="11"/>
        <v>68</v>
      </c>
      <c r="BE14" s="44">
        <f t="shared" si="11"/>
        <v>47</v>
      </c>
      <c r="BF14" s="44">
        <f t="shared" si="11"/>
        <v>49</v>
      </c>
      <c r="BG14" s="44">
        <f t="shared" si="11"/>
        <v>35</v>
      </c>
      <c r="BH14" s="44">
        <f t="shared" si="11"/>
        <v>33.8</v>
      </c>
      <c r="BI14" s="44">
        <f t="shared" si="11"/>
        <v>41.2</v>
      </c>
      <c r="BJ14" s="44">
        <f t="shared" si="11"/>
        <v>67.4</v>
      </c>
      <c r="BK14" s="44">
        <f t="shared" si="11"/>
        <v>53.8</v>
      </c>
      <c r="BL14" s="44">
        <f t="shared" si="11"/>
        <v>50.9</v>
      </c>
      <c r="BM14" s="47">
        <f t="shared" si="11"/>
        <v>48</v>
      </c>
    </row>
    <row r="15" spans="1:65" ht="15">
      <c r="A15" s="165">
        <v>0.135416666666667</v>
      </c>
      <c r="B15" s="169">
        <v>9.7</v>
      </c>
      <c r="C15" s="169">
        <v>9.8</v>
      </c>
      <c r="D15" s="169">
        <v>10.7</v>
      </c>
      <c r="E15" s="169">
        <v>10.6</v>
      </c>
      <c r="F15" s="169">
        <v>11.4</v>
      </c>
      <c r="G15" s="169">
        <v>12</v>
      </c>
      <c r="H15" s="169">
        <v>11.7</v>
      </c>
      <c r="I15" s="169">
        <v>9.6</v>
      </c>
      <c r="J15" s="169">
        <v>10.8</v>
      </c>
      <c r="K15" s="169">
        <v>11.2</v>
      </c>
      <c r="L15" s="169">
        <v>13.1</v>
      </c>
      <c r="M15" s="169">
        <v>14.6</v>
      </c>
      <c r="N15" s="169">
        <v>10.6</v>
      </c>
      <c r="O15" s="169">
        <v>12.3</v>
      </c>
      <c r="P15" s="169">
        <v>9.1</v>
      </c>
      <c r="Q15" s="169">
        <v>10.6</v>
      </c>
      <c r="R15" s="169">
        <v>8.6</v>
      </c>
      <c r="S15" s="169">
        <v>9.6</v>
      </c>
      <c r="T15" s="169">
        <v>8.6</v>
      </c>
      <c r="U15" s="169">
        <v>10.1</v>
      </c>
      <c r="V15" s="169">
        <v>11</v>
      </c>
      <c r="W15" s="169">
        <v>12.4</v>
      </c>
      <c r="X15" s="169">
        <v>12.6</v>
      </c>
      <c r="Y15" s="169">
        <v>10.6</v>
      </c>
      <c r="Z15" s="169">
        <v>9.6</v>
      </c>
      <c r="AA15" s="169">
        <v>12.5</v>
      </c>
      <c r="AB15" s="169">
        <v>12.5</v>
      </c>
      <c r="AC15" s="169">
        <v>11.7</v>
      </c>
      <c r="AD15" s="169">
        <v>13.8</v>
      </c>
      <c r="AE15" s="169">
        <v>11</v>
      </c>
      <c r="AF15" s="192">
        <v>11.8</v>
      </c>
      <c r="AH15" s="165">
        <v>0.541666666666667</v>
      </c>
      <c r="AI15" s="44">
        <f aca="true" t="shared" si="12" ref="AI15:BM15">MAX(B$51:B$54)</f>
        <v>12.3</v>
      </c>
      <c r="AJ15" s="44">
        <f t="shared" si="12"/>
        <v>20.3</v>
      </c>
      <c r="AK15" s="44">
        <f t="shared" si="12"/>
        <v>11.5</v>
      </c>
      <c r="AL15" s="44">
        <f t="shared" si="12"/>
        <v>27.2</v>
      </c>
      <c r="AM15" s="44">
        <f t="shared" si="12"/>
        <v>23</v>
      </c>
      <c r="AN15" s="44">
        <f t="shared" si="12"/>
        <v>16.8</v>
      </c>
      <c r="AO15" s="44">
        <f t="shared" si="12"/>
        <v>56.6</v>
      </c>
      <c r="AP15" s="44">
        <f t="shared" si="12"/>
        <v>43.7</v>
      </c>
      <c r="AQ15" s="44">
        <f t="shared" si="12"/>
        <v>63.7</v>
      </c>
      <c r="AR15" s="44">
        <f t="shared" si="12"/>
        <v>55.2</v>
      </c>
      <c r="AS15" s="44">
        <f t="shared" si="12"/>
        <v>35</v>
      </c>
      <c r="AT15" s="44">
        <f t="shared" si="12"/>
        <v>35.3</v>
      </c>
      <c r="AU15" s="44">
        <f t="shared" si="12"/>
        <v>30.9</v>
      </c>
      <c r="AV15" s="44">
        <f t="shared" si="12"/>
        <v>32.2</v>
      </c>
      <c r="AW15" s="44">
        <f t="shared" si="12"/>
        <v>49.9</v>
      </c>
      <c r="AX15" s="44">
        <f t="shared" si="12"/>
        <v>52.8</v>
      </c>
      <c r="AY15" s="44">
        <f t="shared" si="12"/>
        <v>51.4</v>
      </c>
      <c r="AZ15" s="44">
        <f t="shared" si="12"/>
        <v>36</v>
      </c>
      <c r="BA15" s="44">
        <f t="shared" si="12"/>
        <v>23</v>
      </c>
      <c r="BB15" s="44">
        <f t="shared" si="12"/>
        <v>36</v>
      </c>
      <c r="BC15" s="44">
        <f t="shared" si="12"/>
        <v>47.1</v>
      </c>
      <c r="BD15" s="44">
        <f t="shared" si="12"/>
        <v>61.8</v>
      </c>
      <c r="BE15" s="44">
        <f t="shared" si="12"/>
        <v>58.6</v>
      </c>
      <c r="BF15" s="44">
        <f t="shared" si="12"/>
        <v>43.2</v>
      </c>
      <c r="BG15" s="44">
        <f t="shared" si="12"/>
        <v>37</v>
      </c>
      <c r="BH15" s="44">
        <f t="shared" si="12"/>
        <v>36.1</v>
      </c>
      <c r="BI15" s="44">
        <f t="shared" si="12"/>
        <v>42.1</v>
      </c>
      <c r="BJ15" s="44">
        <f t="shared" si="12"/>
        <v>58.8</v>
      </c>
      <c r="BK15" s="44">
        <f t="shared" si="12"/>
        <v>57.1</v>
      </c>
      <c r="BL15" s="44">
        <f t="shared" si="12"/>
        <v>45.1</v>
      </c>
      <c r="BM15" s="47">
        <f t="shared" si="12"/>
        <v>53.3</v>
      </c>
    </row>
    <row r="16" spans="1:65" ht="15">
      <c r="A16" s="165">
        <v>0.145833333333333</v>
      </c>
      <c r="B16" s="169">
        <v>9.9</v>
      </c>
      <c r="C16" s="169">
        <v>10.4</v>
      </c>
      <c r="D16" s="169">
        <v>10.6</v>
      </c>
      <c r="E16" s="169">
        <v>11.1</v>
      </c>
      <c r="F16" s="169">
        <v>11</v>
      </c>
      <c r="G16" s="169">
        <v>12</v>
      </c>
      <c r="H16" s="169">
        <v>10.7</v>
      </c>
      <c r="I16" s="169">
        <v>9.1</v>
      </c>
      <c r="J16" s="169">
        <v>10.8</v>
      </c>
      <c r="K16" s="169">
        <v>11.2</v>
      </c>
      <c r="L16" s="169">
        <v>12.1</v>
      </c>
      <c r="M16" s="169">
        <v>13.1</v>
      </c>
      <c r="N16" s="169">
        <v>11.5</v>
      </c>
      <c r="O16" s="169">
        <v>12.9</v>
      </c>
      <c r="P16" s="169">
        <v>8.6</v>
      </c>
      <c r="Q16" s="169">
        <v>9.1</v>
      </c>
      <c r="R16" s="169">
        <v>9.1</v>
      </c>
      <c r="S16" s="169">
        <v>9.1</v>
      </c>
      <c r="T16" s="169">
        <v>9.1</v>
      </c>
      <c r="U16" s="169">
        <v>9.6</v>
      </c>
      <c r="V16" s="169">
        <v>11.6</v>
      </c>
      <c r="W16" s="169">
        <v>12.4</v>
      </c>
      <c r="X16" s="169">
        <v>13.5</v>
      </c>
      <c r="Y16" s="169">
        <v>10.6</v>
      </c>
      <c r="Z16" s="169">
        <v>10.1</v>
      </c>
      <c r="AA16" s="169">
        <v>12.6</v>
      </c>
      <c r="AB16" s="169">
        <v>12.2</v>
      </c>
      <c r="AC16" s="169">
        <v>10.6</v>
      </c>
      <c r="AD16" s="169">
        <v>12.9</v>
      </c>
      <c r="AE16" s="169">
        <v>10.1</v>
      </c>
      <c r="AF16" s="192">
        <v>10.3</v>
      </c>
      <c r="AH16" s="165">
        <v>0.583333333333334</v>
      </c>
      <c r="AI16" s="44">
        <f aca="true" t="shared" si="13" ref="AI16:BM16">MAX(B$55:B$58)</f>
        <v>12.2</v>
      </c>
      <c r="AJ16" s="44">
        <f t="shared" si="13"/>
        <v>18.6</v>
      </c>
      <c r="AK16" s="44">
        <f t="shared" si="13"/>
        <v>11.6</v>
      </c>
      <c r="AL16" s="44">
        <f t="shared" si="13"/>
        <v>26.7</v>
      </c>
      <c r="AM16" s="44">
        <f t="shared" si="13"/>
        <v>21.2</v>
      </c>
      <c r="AN16" s="44">
        <f t="shared" si="13"/>
        <v>15.8</v>
      </c>
      <c r="AO16" s="44">
        <f t="shared" si="13"/>
        <v>56.2</v>
      </c>
      <c r="AP16" s="44">
        <f t="shared" si="13"/>
        <v>39.8</v>
      </c>
      <c r="AQ16" s="44">
        <f t="shared" si="13"/>
        <v>60.5</v>
      </c>
      <c r="AR16" s="44">
        <f t="shared" si="13"/>
        <v>57.7</v>
      </c>
      <c r="AS16" s="44">
        <f t="shared" si="13"/>
        <v>34.6</v>
      </c>
      <c r="AT16" s="44">
        <f t="shared" si="13"/>
        <v>35.8</v>
      </c>
      <c r="AU16" s="44">
        <f t="shared" si="13"/>
        <v>29</v>
      </c>
      <c r="AV16" s="44">
        <f t="shared" si="13"/>
        <v>31.7</v>
      </c>
      <c r="AW16" s="44">
        <f t="shared" si="13"/>
        <v>44.6</v>
      </c>
      <c r="AX16" s="44">
        <f t="shared" si="13"/>
        <v>51.8</v>
      </c>
      <c r="AY16" s="44">
        <f t="shared" si="13"/>
        <v>50.4</v>
      </c>
      <c r="AZ16" s="44">
        <f t="shared" si="13"/>
        <v>34.1</v>
      </c>
      <c r="BA16" s="44">
        <f t="shared" si="13"/>
        <v>27.4</v>
      </c>
      <c r="BB16" s="44">
        <f t="shared" si="13"/>
        <v>28.3</v>
      </c>
      <c r="BC16" s="44">
        <f t="shared" si="13"/>
        <v>53.2</v>
      </c>
      <c r="BD16" s="44">
        <f t="shared" si="13"/>
        <v>56.6</v>
      </c>
      <c r="BE16" s="44">
        <f t="shared" si="13"/>
        <v>52.8</v>
      </c>
      <c r="BF16" s="44">
        <f t="shared" si="13"/>
        <v>41.8</v>
      </c>
      <c r="BG16" s="44">
        <f t="shared" si="13"/>
        <v>35.5</v>
      </c>
      <c r="BH16" s="44">
        <f t="shared" si="13"/>
        <v>39.3</v>
      </c>
      <c r="BI16" s="44">
        <f t="shared" si="13"/>
        <v>41.9</v>
      </c>
      <c r="BJ16" s="44">
        <f t="shared" si="13"/>
        <v>60.2</v>
      </c>
      <c r="BK16" s="44">
        <f t="shared" si="13"/>
        <v>47.5</v>
      </c>
      <c r="BL16" s="44">
        <f t="shared" si="13"/>
        <v>43.7</v>
      </c>
      <c r="BM16" s="47">
        <f t="shared" si="13"/>
        <v>47</v>
      </c>
    </row>
    <row r="17" spans="1:65" ht="15">
      <c r="A17" s="165">
        <v>0.15625</v>
      </c>
      <c r="B17" s="169">
        <v>9.9</v>
      </c>
      <c r="C17" s="169">
        <v>9.4</v>
      </c>
      <c r="D17" s="169">
        <v>10.6</v>
      </c>
      <c r="E17" s="169">
        <v>11.6</v>
      </c>
      <c r="F17" s="169">
        <v>12.5</v>
      </c>
      <c r="G17" s="169">
        <v>12.1</v>
      </c>
      <c r="H17" s="169">
        <v>10.7</v>
      </c>
      <c r="I17" s="169">
        <v>9.6</v>
      </c>
      <c r="J17" s="169">
        <v>10.9</v>
      </c>
      <c r="K17" s="169">
        <v>11.4</v>
      </c>
      <c r="L17" s="169">
        <v>13.1</v>
      </c>
      <c r="M17" s="169">
        <v>13.6</v>
      </c>
      <c r="N17" s="169">
        <v>10.5</v>
      </c>
      <c r="O17" s="169">
        <v>11.9</v>
      </c>
      <c r="P17" s="169">
        <v>9.6</v>
      </c>
      <c r="Q17" s="169">
        <v>9.6</v>
      </c>
      <c r="R17" s="169">
        <v>8.6</v>
      </c>
      <c r="S17" s="169">
        <v>9.1</v>
      </c>
      <c r="T17" s="169">
        <v>8.2</v>
      </c>
      <c r="U17" s="169">
        <v>10.1</v>
      </c>
      <c r="V17" s="169">
        <v>11.7</v>
      </c>
      <c r="W17" s="169">
        <v>12.4</v>
      </c>
      <c r="X17" s="169">
        <v>12.7</v>
      </c>
      <c r="Y17" s="169">
        <v>10.6</v>
      </c>
      <c r="Z17" s="169">
        <v>10.1</v>
      </c>
      <c r="AA17" s="169">
        <v>13</v>
      </c>
      <c r="AB17" s="169">
        <v>12.5</v>
      </c>
      <c r="AC17" s="169">
        <v>11.7</v>
      </c>
      <c r="AD17" s="169">
        <v>13.8</v>
      </c>
      <c r="AE17" s="169">
        <v>10.6</v>
      </c>
      <c r="AF17" s="192">
        <v>11.5</v>
      </c>
      <c r="AH17" s="165">
        <v>0.625</v>
      </c>
      <c r="AI17" s="44">
        <f aca="true" t="shared" si="14" ref="AI17:BM17">MAX(B$59:B$62)</f>
        <v>12</v>
      </c>
      <c r="AJ17" s="44">
        <f t="shared" si="14"/>
        <v>18</v>
      </c>
      <c r="AK17" s="44">
        <f t="shared" si="14"/>
        <v>11.5</v>
      </c>
      <c r="AL17" s="44">
        <f t="shared" si="14"/>
        <v>24.7</v>
      </c>
      <c r="AM17" s="44">
        <f t="shared" si="14"/>
        <v>16.4</v>
      </c>
      <c r="AN17" s="44">
        <f t="shared" si="14"/>
        <v>16.2</v>
      </c>
      <c r="AO17" s="44">
        <f t="shared" si="14"/>
        <v>51.8</v>
      </c>
      <c r="AP17" s="44">
        <f t="shared" si="14"/>
        <v>45.6</v>
      </c>
      <c r="AQ17" s="44">
        <f t="shared" si="14"/>
        <v>56.8</v>
      </c>
      <c r="AR17" s="44">
        <f t="shared" si="14"/>
        <v>57.7</v>
      </c>
      <c r="AS17" s="44">
        <f t="shared" si="14"/>
        <v>30.2</v>
      </c>
      <c r="AT17" s="44">
        <f t="shared" si="14"/>
        <v>36.5</v>
      </c>
      <c r="AU17" s="44">
        <f t="shared" si="14"/>
        <v>28.8</v>
      </c>
      <c r="AV17" s="44">
        <f t="shared" si="14"/>
        <v>27.8</v>
      </c>
      <c r="AW17" s="44">
        <f t="shared" si="14"/>
        <v>48.5</v>
      </c>
      <c r="AX17" s="44">
        <f t="shared" si="14"/>
        <v>51.4</v>
      </c>
      <c r="AY17" s="44">
        <f t="shared" si="14"/>
        <v>41.3</v>
      </c>
      <c r="AZ17" s="44">
        <f t="shared" si="14"/>
        <v>38.4</v>
      </c>
      <c r="BA17" s="44">
        <f t="shared" si="14"/>
        <v>24.5</v>
      </c>
      <c r="BB17" s="44">
        <f t="shared" si="14"/>
        <v>26.9</v>
      </c>
      <c r="BC17" s="44">
        <f t="shared" si="14"/>
        <v>53</v>
      </c>
      <c r="BD17" s="44">
        <f t="shared" si="14"/>
        <v>51.2</v>
      </c>
      <c r="BE17" s="44">
        <f t="shared" si="14"/>
        <v>45.6</v>
      </c>
      <c r="BF17" s="44">
        <f t="shared" si="14"/>
        <v>35</v>
      </c>
      <c r="BG17" s="44">
        <f t="shared" si="14"/>
        <v>34.6</v>
      </c>
      <c r="BH17" s="44">
        <f t="shared" si="14"/>
        <v>35.4</v>
      </c>
      <c r="BI17" s="44">
        <f t="shared" si="14"/>
        <v>38.5</v>
      </c>
      <c r="BJ17" s="44">
        <f t="shared" si="14"/>
        <v>57.1</v>
      </c>
      <c r="BK17" s="44">
        <f t="shared" si="14"/>
        <v>43.2</v>
      </c>
      <c r="BL17" s="44">
        <f t="shared" si="14"/>
        <v>39.4</v>
      </c>
      <c r="BM17" s="47">
        <f t="shared" si="14"/>
        <v>42.4</v>
      </c>
    </row>
    <row r="18" spans="1:65" ht="15">
      <c r="A18" s="165">
        <v>0.166666666666667</v>
      </c>
      <c r="B18" s="169">
        <v>9.4</v>
      </c>
      <c r="C18" s="169">
        <v>9.8</v>
      </c>
      <c r="D18" s="169">
        <v>10.6</v>
      </c>
      <c r="E18" s="169">
        <v>11.1</v>
      </c>
      <c r="F18" s="169">
        <v>11.5</v>
      </c>
      <c r="G18" s="169">
        <v>12.1</v>
      </c>
      <c r="H18" s="169">
        <v>11.7</v>
      </c>
      <c r="I18" s="169">
        <v>9.1</v>
      </c>
      <c r="J18" s="169">
        <v>11.4</v>
      </c>
      <c r="K18" s="169">
        <v>11.8</v>
      </c>
      <c r="L18" s="169">
        <v>12.6</v>
      </c>
      <c r="M18" s="169">
        <v>13.6</v>
      </c>
      <c r="N18" s="169">
        <v>10.4</v>
      </c>
      <c r="O18" s="169">
        <v>12</v>
      </c>
      <c r="P18" s="169">
        <v>9.1</v>
      </c>
      <c r="Q18" s="169">
        <v>10.1</v>
      </c>
      <c r="R18" s="169">
        <v>8.6</v>
      </c>
      <c r="S18" s="169">
        <v>9.1</v>
      </c>
      <c r="T18" s="169">
        <v>9.6</v>
      </c>
      <c r="U18" s="169">
        <v>9.6</v>
      </c>
      <c r="V18" s="169">
        <v>12.1</v>
      </c>
      <c r="W18" s="169">
        <v>11.9</v>
      </c>
      <c r="X18" s="169">
        <v>12.7</v>
      </c>
      <c r="Y18" s="169">
        <v>10.6</v>
      </c>
      <c r="Z18" s="169">
        <v>9.1</v>
      </c>
      <c r="AA18" s="169">
        <v>12.6</v>
      </c>
      <c r="AB18" s="169">
        <v>11.6</v>
      </c>
      <c r="AC18" s="169">
        <v>11.2</v>
      </c>
      <c r="AD18" s="169">
        <v>13.9</v>
      </c>
      <c r="AE18" s="169">
        <v>10.6</v>
      </c>
      <c r="AF18" s="192">
        <v>11.4</v>
      </c>
      <c r="AH18" s="165">
        <v>0.666666666666667</v>
      </c>
      <c r="AI18" s="44">
        <f aca="true" t="shared" si="15" ref="AI18:BM18">MAX(B$63:B$66)</f>
        <v>11.8</v>
      </c>
      <c r="AJ18" s="44">
        <f t="shared" si="15"/>
        <v>16.7</v>
      </c>
      <c r="AK18" s="44">
        <f t="shared" si="15"/>
        <v>11.1</v>
      </c>
      <c r="AL18" s="44">
        <f t="shared" si="15"/>
        <v>20.4</v>
      </c>
      <c r="AM18" s="44">
        <f t="shared" si="15"/>
        <v>16.7</v>
      </c>
      <c r="AN18" s="44">
        <f t="shared" si="15"/>
        <v>16.3</v>
      </c>
      <c r="AO18" s="44">
        <f t="shared" si="15"/>
        <v>51.4</v>
      </c>
      <c r="AP18" s="44">
        <f t="shared" si="15"/>
        <v>42.2</v>
      </c>
      <c r="AQ18" s="44">
        <f t="shared" si="15"/>
        <v>52.8</v>
      </c>
      <c r="AR18" s="44">
        <f t="shared" si="15"/>
        <v>48.5</v>
      </c>
      <c r="AS18" s="44">
        <f t="shared" si="15"/>
        <v>22.6</v>
      </c>
      <c r="AT18" s="44">
        <f t="shared" si="15"/>
        <v>36.4</v>
      </c>
      <c r="AU18" s="44">
        <f t="shared" si="15"/>
        <v>26</v>
      </c>
      <c r="AV18" s="44">
        <f t="shared" si="15"/>
        <v>24.5</v>
      </c>
      <c r="AW18" s="44">
        <f t="shared" si="15"/>
        <v>49</v>
      </c>
      <c r="AX18" s="44">
        <f t="shared" si="15"/>
        <v>51.8</v>
      </c>
      <c r="AY18" s="44">
        <f t="shared" si="15"/>
        <v>37.4</v>
      </c>
      <c r="AZ18" s="44">
        <f t="shared" si="15"/>
        <v>41.3</v>
      </c>
      <c r="BA18" s="44">
        <f t="shared" si="15"/>
        <v>25</v>
      </c>
      <c r="BB18" s="44">
        <f t="shared" si="15"/>
        <v>24</v>
      </c>
      <c r="BC18" s="44">
        <f t="shared" si="15"/>
        <v>42.8</v>
      </c>
      <c r="BD18" s="44">
        <f t="shared" si="15"/>
        <v>46</v>
      </c>
      <c r="BE18" s="44">
        <f t="shared" si="15"/>
        <v>43.2</v>
      </c>
      <c r="BF18" s="44">
        <f t="shared" si="15"/>
        <v>35</v>
      </c>
      <c r="BG18" s="44">
        <f t="shared" si="15"/>
        <v>36.5</v>
      </c>
      <c r="BH18" s="44">
        <f t="shared" si="15"/>
        <v>34.8</v>
      </c>
      <c r="BI18" s="44">
        <f t="shared" si="15"/>
        <v>34.9</v>
      </c>
      <c r="BJ18" s="44">
        <f t="shared" si="15"/>
        <v>56</v>
      </c>
      <c r="BK18" s="44">
        <f t="shared" si="15"/>
        <v>41.8</v>
      </c>
      <c r="BL18" s="44">
        <f t="shared" si="15"/>
        <v>37.9</v>
      </c>
      <c r="BM18" s="47">
        <f t="shared" si="15"/>
        <v>34.6</v>
      </c>
    </row>
    <row r="19" spans="1:65" ht="15">
      <c r="A19" s="165">
        <v>0.177083333333333</v>
      </c>
      <c r="B19" s="169">
        <v>9.8</v>
      </c>
      <c r="C19" s="169">
        <v>9.9</v>
      </c>
      <c r="D19" s="169">
        <v>10.6</v>
      </c>
      <c r="E19" s="169">
        <v>11.6</v>
      </c>
      <c r="F19" s="169">
        <v>11.5</v>
      </c>
      <c r="G19" s="169">
        <v>12</v>
      </c>
      <c r="H19" s="169">
        <v>10.7</v>
      </c>
      <c r="I19" s="169">
        <v>10.1</v>
      </c>
      <c r="J19" s="169">
        <v>10.8</v>
      </c>
      <c r="K19" s="169">
        <v>11.3</v>
      </c>
      <c r="L19" s="169">
        <v>12</v>
      </c>
      <c r="M19" s="169">
        <v>13.5</v>
      </c>
      <c r="N19" s="169">
        <v>10.5</v>
      </c>
      <c r="O19" s="169">
        <v>11.9</v>
      </c>
      <c r="P19" s="169">
        <v>9.1</v>
      </c>
      <c r="Q19" s="169">
        <v>9.6</v>
      </c>
      <c r="R19" s="169">
        <v>8.2</v>
      </c>
      <c r="S19" s="169">
        <v>8.2</v>
      </c>
      <c r="T19" s="169">
        <v>8.6</v>
      </c>
      <c r="U19" s="169">
        <v>9.1</v>
      </c>
      <c r="V19" s="169">
        <v>11.5</v>
      </c>
      <c r="W19" s="169">
        <v>12</v>
      </c>
      <c r="X19" s="169">
        <v>14.1</v>
      </c>
      <c r="Y19" s="169">
        <v>10.1</v>
      </c>
      <c r="Z19" s="169">
        <v>10.1</v>
      </c>
      <c r="AA19" s="169">
        <v>12.6</v>
      </c>
      <c r="AB19" s="169">
        <v>12.6</v>
      </c>
      <c r="AC19" s="169">
        <v>11.6</v>
      </c>
      <c r="AD19" s="169">
        <v>13.5</v>
      </c>
      <c r="AE19" s="169">
        <v>10.1</v>
      </c>
      <c r="AF19" s="192">
        <v>12.2</v>
      </c>
      <c r="AH19" s="165">
        <v>0.708333333333334</v>
      </c>
      <c r="AI19" s="44">
        <f aca="true" t="shared" si="16" ref="AI19:BM19">MAX(B$67:B$70)</f>
        <v>11.8</v>
      </c>
      <c r="AJ19" s="44">
        <f t="shared" si="16"/>
        <v>15.6</v>
      </c>
      <c r="AK19" s="44">
        <f t="shared" si="16"/>
        <v>12.5</v>
      </c>
      <c r="AL19" s="44">
        <f t="shared" si="16"/>
        <v>17.7</v>
      </c>
      <c r="AM19" s="44">
        <f t="shared" si="16"/>
        <v>17</v>
      </c>
      <c r="AN19" s="44">
        <f t="shared" si="16"/>
        <v>14.9</v>
      </c>
      <c r="AO19" s="44">
        <f t="shared" si="16"/>
        <v>48</v>
      </c>
      <c r="AP19" s="44">
        <f t="shared" si="16"/>
        <v>40.3</v>
      </c>
      <c r="AQ19" s="44">
        <f t="shared" si="16"/>
        <v>42.9</v>
      </c>
      <c r="AR19" s="44">
        <f t="shared" si="16"/>
        <v>35</v>
      </c>
      <c r="AS19" s="44">
        <f t="shared" si="16"/>
        <v>17.3</v>
      </c>
      <c r="AT19" s="44">
        <f t="shared" si="16"/>
        <v>34.2</v>
      </c>
      <c r="AU19" s="44">
        <f t="shared" si="16"/>
        <v>18.1</v>
      </c>
      <c r="AV19" s="44">
        <f t="shared" si="16"/>
        <v>18.7</v>
      </c>
      <c r="AW19" s="44">
        <f t="shared" si="16"/>
        <v>34.6</v>
      </c>
      <c r="AX19" s="44">
        <f t="shared" si="16"/>
        <v>40.3</v>
      </c>
      <c r="AY19" s="44">
        <f t="shared" si="16"/>
        <v>30.2</v>
      </c>
      <c r="AZ19" s="44">
        <f t="shared" si="16"/>
        <v>33.6</v>
      </c>
      <c r="BA19" s="44">
        <f t="shared" si="16"/>
        <v>24.5</v>
      </c>
      <c r="BB19" s="44">
        <f t="shared" si="16"/>
        <v>24</v>
      </c>
      <c r="BC19" s="44">
        <f t="shared" si="16"/>
        <v>34.2</v>
      </c>
      <c r="BD19" s="44">
        <f t="shared" si="16"/>
        <v>38.9</v>
      </c>
      <c r="BE19" s="44">
        <f t="shared" si="16"/>
        <v>34.1</v>
      </c>
      <c r="BF19" s="44">
        <f t="shared" si="16"/>
        <v>34.6</v>
      </c>
      <c r="BG19" s="44">
        <f t="shared" si="16"/>
        <v>35.5</v>
      </c>
      <c r="BH19" s="44">
        <f t="shared" si="16"/>
        <v>33.5</v>
      </c>
      <c r="BI19" s="44">
        <f t="shared" si="16"/>
        <v>30.9</v>
      </c>
      <c r="BJ19" s="44">
        <f t="shared" si="16"/>
        <v>37.5</v>
      </c>
      <c r="BK19" s="44">
        <f t="shared" si="16"/>
        <v>33.6</v>
      </c>
      <c r="BL19" s="44">
        <f t="shared" si="16"/>
        <v>31.7</v>
      </c>
      <c r="BM19" s="47">
        <f t="shared" si="16"/>
        <v>29.2</v>
      </c>
    </row>
    <row r="20" spans="1:65" ht="15">
      <c r="A20" s="165">
        <v>0.1875</v>
      </c>
      <c r="B20" s="169">
        <v>9.8</v>
      </c>
      <c r="C20" s="169">
        <v>9.9</v>
      </c>
      <c r="D20" s="169">
        <v>10.6</v>
      </c>
      <c r="E20" s="169">
        <v>11.5</v>
      </c>
      <c r="F20" s="169">
        <v>11.4</v>
      </c>
      <c r="G20" s="169">
        <v>12</v>
      </c>
      <c r="H20" s="169">
        <v>11.7</v>
      </c>
      <c r="I20" s="169">
        <v>9.6</v>
      </c>
      <c r="J20" s="169">
        <v>10.8</v>
      </c>
      <c r="K20" s="169">
        <v>11.3</v>
      </c>
      <c r="L20" s="169">
        <v>12.4</v>
      </c>
      <c r="M20" s="169">
        <v>13.6</v>
      </c>
      <c r="N20" s="169">
        <v>11.5</v>
      </c>
      <c r="O20" s="169">
        <v>12.5</v>
      </c>
      <c r="P20" s="169">
        <v>10.1</v>
      </c>
      <c r="Q20" s="169">
        <v>10.1</v>
      </c>
      <c r="R20" s="169">
        <v>8.6</v>
      </c>
      <c r="S20" s="169">
        <v>9.6</v>
      </c>
      <c r="T20" s="169">
        <v>8.6</v>
      </c>
      <c r="U20" s="169">
        <v>10.1</v>
      </c>
      <c r="V20" s="169">
        <v>11</v>
      </c>
      <c r="W20" s="169">
        <v>13.4</v>
      </c>
      <c r="X20" s="169">
        <v>13.1</v>
      </c>
      <c r="Y20" s="169">
        <v>11</v>
      </c>
      <c r="Z20" s="169">
        <v>9.6</v>
      </c>
      <c r="AA20" s="169">
        <v>12.5</v>
      </c>
      <c r="AB20" s="169">
        <v>12</v>
      </c>
      <c r="AC20" s="169">
        <v>12</v>
      </c>
      <c r="AD20" s="169">
        <v>13.4</v>
      </c>
      <c r="AE20" s="169">
        <v>10.6</v>
      </c>
      <c r="AF20" s="192">
        <v>11.2</v>
      </c>
      <c r="AH20" s="165">
        <v>0.75</v>
      </c>
      <c r="AI20" s="44">
        <f aca="true" t="shared" si="17" ref="AI20:BM20">MAX(B$71:B$74)</f>
        <v>11.3</v>
      </c>
      <c r="AJ20" s="44">
        <f t="shared" si="17"/>
        <v>16.3</v>
      </c>
      <c r="AK20" s="44">
        <f t="shared" si="17"/>
        <v>11.6</v>
      </c>
      <c r="AL20" s="44">
        <f t="shared" si="17"/>
        <v>16.6</v>
      </c>
      <c r="AM20" s="44">
        <f t="shared" si="17"/>
        <v>18.6</v>
      </c>
      <c r="AN20" s="44">
        <f t="shared" si="17"/>
        <v>14.2</v>
      </c>
      <c r="AO20" s="44">
        <f t="shared" si="17"/>
        <v>41.8</v>
      </c>
      <c r="AP20" s="44">
        <f t="shared" si="17"/>
        <v>38.4</v>
      </c>
      <c r="AQ20" s="44">
        <f t="shared" si="17"/>
        <v>31.5</v>
      </c>
      <c r="AR20" s="44">
        <f t="shared" si="17"/>
        <v>32.2</v>
      </c>
      <c r="AS20" s="44">
        <f t="shared" si="17"/>
        <v>20.2</v>
      </c>
      <c r="AT20" s="44">
        <f t="shared" si="17"/>
        <v>27.2</v>
      </c>
      <c r="AU20" s="44">
        <f t="shared" si="17"/>
        <v>16.7</v>
      </c>
      <c r="AV20" s="44">
        <f t="shared" si="17"/>
        <v>18.2</v>
      </c>
      <c r="AW20" s="44">
        <f t="shared" si="17"/>
        <v>33.1</v>
      </c>
      <c r="AX20" s="44">
        <f t="shared" si="17"/>
        <v>28.8</v>
      </c>
      <c r="AY20" s="44">
        <f t="shared" si="17"/>
        <v>25</v>
      </c>
      <c r="AZ20" s="44">
        <f t="shared" si="17"/>
        <v>21.1</v>
      </c>
      <c r="BA20" s="44">
        <f t="shared" si="17"/>
        <v>20.6</v>
      </c>
      <c r="BB20" s="44">
        <f t="shared" si="17"/>
        <v>14.9</v>
      </c>
      <c r="BC20" s="44">
        <f t="shared" si="17"/>
        <v>33.4</v>
      </c>
      <c r="BD20" s="44">
        <f t="shared" si="17"/>
        <v>41.2</v>
      </c>
      <c r="BE20" s="44">
        <f t="shared" si="17"/>
        <v>28.3</v>
      </c>
      <c r="BF20" s="44">
        <f t="shared" si="17"/>
        <v>26.9</v>
      </c>
      <c r="BG20" s="44">
        <f t="shared" si="17"/>
        <v>32.2</v>
      </c>
      <c r="BH20" s="44">
        <f t="shared" si="17"/>
        <v>30.6</v>
      </c>
      <c r="BI20" s="44">
        <f t="shared" si="17"/>
        <v>20.6</v>
      </c>
      <c r="BJ20" s="44">
        <f t="shared" si="17"/>
        <v>23.9</v>
      </c>
      <c r="BK20" s="44">
        <f t="shared" si="17"/>
        <v>36.5</v>
      </c>
      <c r="BL20" s="44">
        <f t="shared" si="17"/>
        <v>26.4</v>
      </c>
      <c r="BM20" s="47">
        <f t="shared" si="17"/>
        <v>24.1</v>
      </c>
    </row>
    <row r="21" spans="1:65" ht="15">
      <c r="A21" s="165">
        <v>0.197916666666667</v>
      </c>
      <c r="B21" s="169">
        <v>9.8</v>
      </c>
      <c r="C21" s="169">
        <v>10.8</v>
      </c>
      <c r="D21" s="169">
        <v>10.6</v>
      </c>
      <c r="E21" s="169">
        <v>11.1</v>
      </c>
      <c r="F21" s="169">
        <v>11</v>
      </c>
      <c r="G21" s="169">
        <v>12</v>
      </c>
      <c r="H21" s="169">
        <v>11.6</v>
      </c>
      <c r="I21" s="169">
        <v>9.6</v>
      </c>
      <c r="J21" s="169">
        <v>11.8</v>
      </c>
      <c r="K21" s="169">
        <v>12.6</v>
      </c>
      <c r="L21" s="169">
        <v>12.4</v>
      </c>
      <c r="M21" s="169">
        <v>13.5</v>
      </c>
      <c r="N21" s="169">
        <v>11.1</v>
      </c>
      <c r="O21" s="169">
        <v>12.5</v>
      </c>
      <c r="P21" s="169">
        <v>10.6</v>
      </c>
      <c r="Q21" s="169">
        <v>10.1</v>
      </c>
      <c r="R21" s="169">
        <v>9.6</v>
      </c>
      <c r="S21" s="169">
        <v>8.6</v>
      </c>
      <c r="T21" s="169">
        <v>8.6</v>
      </c>
      <c r="U21" s="169">
        <v>9.1</v>
      </c>
      <c r="V21" s="169">
        <v>13.4</v>
      </c>
      <c r="W21" s="169">
        <v>12</v>
      </c>
      <c r="X21" s="169">
        <v>13.7</v>
      </c>
      <c r="Y21" s="169">
        <v>10.6</v>
      </c>
      <c r="Z21" s="169">
        <v>9.1</v>
      </c>
      <c r="AA21" s="169">
        <v>12.5</v>
      </c>
      <c r="AB21" s="169">
        <v>12</v>
      </c>
      <c r="AC21" s="169">
        <v>11.1</v>
      </c>
      <c r="AD21" s="169">
        <v>13.5</v>
      </c>
      <c r="AE21" s="169">
        <v>11</v>
      </c>
      <c r="AF21" s="192">
        <v>12.3</v>
      </c>
      <c r="AH21" s="165">
        <v>0.791666666666667</v>
      </c>
      <c r="AI21" s="44">
        <f aca="true" t="shared" si="18" ref="AI21:BM21">MAX(B$75:B$78)</f>
        <v>11.7</v>
      </c>
      <c r="AJ21" s="44">
        <f t="shared" si="18"/>
        <v>15.8</v>
      </c>
      <c r="AK21" s="44">
        <f t="shared" si="18"/>
        <v>11.2</v>
      </c>
      <c r="AL21" s="44">
        <f t="shared" si="18"/>
        <v>16</v>
      </c>
      <c r="AM21" s="44">
        <f t="shared" si="18"/>
        <v>15.4</v>
      </c>
      <c r="AN21" s="44">
        <f t="shared" si="18"/>
        <v>13.6</v>
      </c>
      <c r="AO21" s="44">
        <f t="shared" si="18"/>
        <v>32.2</v>
      </c>
      <c r="AP21" s="44">
        <f t="shared" si="18"/>
        <v>25.4</v>
      </c>
      <c r="AQ21" s="44">
        <f t="shared" si="18"/>
        <v>23.7</v>
      </c>
      <c r="AR21" s="44">
        <f t="shared" si="18"/>
        <v>24.3</v>
      </c>
      <c r="AS21" s="44">
        <f t="shared" si="18"/>
        <v>18.2</v>
      </c>
      <c r="AT21" s="44">
        <f t="shared" si="18"/>
        <v>22.8</v>
      </c>
      <c r="AU21" s="44">
        <f t="shared" si="18"/>
        <v>15.8</v>
      </c>
      <c r="AV21" s="44">
        <f t="shared" si="18"/>
        <v>14.4</v>
      </c>
      <c r="AW21" s="44">
        <f t="shared" si="18"/>
        <v>18.2</v>
      </c>
      <c r="AX21" s="44">
        <f t="shared" si="18"/>
        <v>25</v>
      </c>
      <c r="AY21" s="44">
        <f t="shared" si="18"/>
        <v>18.2</v>
      </c>
      <c r="AZ21" s="44">
        <f t="shared" si="18"/>
        <v>21.1</v>
      </c>
      <c r="BA21" s="44">
        <f t="shared" si="18"/>
        <v>19.7</v>
      </c>
      <c r="BB21" s="44">
        <f t="shared" si="18"/>
        <v>13.9</v>
      </c>
      <c r="BC21" s="44">
        <f t="shared" si="18"/>
        <v>28.9</v>
      </c>
      <c r="BD21" s="44">
        <f t="shared" si="18"/>
        <v>29.8</v>
      </c>
      <c r="BE21" s="44">
        <f t="shared" si="18"/>
        <v>20.2</v>
      </c>
      <c r="BF21" s="44">
        <f t="shared" si="18"/>
        <v>23.5</v>
      </c>
      <c r="BG21" s="44">
        <f t="shared" si="18"/>
        <v>20.2</v>
      </c>
      <c r="BH21" s="44">
        <f t="shared" si="18"/>
        <v>28.1</v>
      </c>
      <c r="BI21" s="44">
        <f t="shared" si="18"/>
        <v>15.8</v>
      </c>
      <c r="BJ21" s="44">
        <f t="shared" si="18"/>
        <v>21.4</v>
      </c>
      <c r="BK21" s="44">
        <f t="shared" si="18"/>
        <v>25.4</v>
      </c>
      <c r="BL21" s="44">
        <f t="shared" si="18"/>
        <v>19.7</v>
      </c>
      <c r="BM21" s="47">
        <f t="shared" si="18"/>
        <v>19.8</v>
      </c>
    </row>
    <row r="22" spans="1:65" ht="15">
      <c r="A22" s="165">
        <v>0.208333333333333</v>
      </c>
      <c r="B22" s="169">
        <v>9.3</v>
      </c>
      <c r="C22" s="169">
        <v>10.3</v>
      </c>
      <c r="D22" s="169">
        <v>10.6</v>
      </c>
      <c r="E22" s="169">
        <v>11.6</v>
      </c>
      <c r="F22" s="169">
        <v>11.4</v>
      </c>
      <c r="G22" s="169">
        <v>12</v>
      </c>
      <c r="H22" s="169">
        <v>13</v>
      </c>
      <c r="I22" s="169">
        <v>11</v>
      </c>
      <c r="J22" s="169">
        <v>12.3</v>
      </c>
      <c r="K22" s="169">
        <v>12.2</v>
      </c>
      <c r="L22" s="169">
        <v>13.4</v>
      </c>
      <c r="M22" s="169">
        <v>13.6</v>
      </c>
      <c r="N22" s="169">
        <v>10.6</v>
      </c>
      <c r="O22" s="169">
        <v>12.3</v>
      </c>
      <c r="P22" s="169">
        <v>11</v>
      </c>
      <c r="Q22" s="169">
        <v>11</v>
      </c>
      <c r="R22" s="169">
        <v>10.6</v>
      </c>
      <c r="S22" s="169">
        <v>9.1</v>
      </c>
      <c r="T22" s="169">
        <v>9.1</v>
      </c>
      <c r="U22" s="169">
        <v>9.6</v>
      </c>
      <c r="V22" s="169">
        <v>11.9</v>
      </c>
      <c r="W22" s="169">
        <v>13.9</v>
      </c>
      <c r="X22" s="169">
        <v>14</v>
      </c>
      <c r="Y22" s="169">
        <v>11</v>
      </c>
      <c r="Z22" s="169">
        <v>10.6</v>
      </c>
      <c r="AA22" s="169">
        <v>12</v>
      </c>
      <c r="AB22" s="169">
        <v>12</v>
      </c>
      <c r="AC22" s="169">
        <v>12.2</v>
      </c>
      <c r="AD22" s="169">
        <v>13.4</v>
      </c>
      <c r="AE22" s="169">
        <v>11</v>
      </c>
      <c r="AF22" s="192">
        <v>12.8</v>
      </c>
      <c r="AH22" s="165">
        <v>0.833333333333334</v>
      </c>
      <c r="AI22" s="44">
        <f aca="true" t="shared" si="19" ref="AI22:BM22">MAX(B$79:B$82)</f>
        <v>11.8</v>
      </c>
      <c r="AJ22" s="44">
        <f t="shared" si="19"/>
        <v>14.6</v>
      </c>
      <c r="AK22" s="44">
        <f t="shared" si="19"/>
        <v>11.2</v>
      </c>
      <c r="AL22" s="44">
        <f t="shared" si="19"/>
        <v>13.8</v>
      </c>
      <c r="AM22" s="44">
        <f t="shared" si="19"/>
        <v>14.4</v>
      </c>
      <c r="AN22" s="44">
        <f t="shared" si="19"/>
        <v>13.9</v>
      </c>
      <c r="AO22" s="44">
        <f t="shared" si="19"/>
        <v>19.7</v>
      </c>
      <c r="AP22" s="44">
        <f t="shared" si="19"/>
        <v>22.1</v>
      </c>
      <c r="AQ22" s="44">
        <f t="shared" si="19"/>
        <v>24.8</v>
      </c>
      <c r="AR22" s="44">
        <f t="shared" si="19"/>
        <v>24.8</v>
      </c>
      <c r="AS22" s="44">
        <f t="shared" si="19"/>
        <v>16.8</v>
      </c>
      <c r="AT22" s="44">
        <f t="shared" si="19"/>
        <v>18.6</v>
      </c>
      <c r="AU22" s="44">
        <f t="shared" si="19"/>
        <v>15.2</v>
      </c>
      <c r="AV22" s="44">
        <f t="shared" si="19"/>
        <v>13</v>
      </c>
      <c r="AW22" s="44">
        <f t="shared" si="19"/>
        <v>14.9</v>
      </c>
      <c r="AX22" s="44">
        <f t="shared" si="19"/>
        <v>24.5</v>
      </c>
      <c r="AY22" s="44">
        <f t="shared" si="19"/>
        <v>15.4</v>
      </c>
      <c r="AZ22" s="44">
        <f t="shared" si="19"/>
        <v>14.4</v>
      </c>
      <c r="BA22" s="44">
        <f t="shared" si="19"/>
        <v>15.4</v>
      </c>
      <c r="BB22" s="44">
        <f t="shared" si="19"/>
        <v>14.9</v>
      </c>
      <c r="BC22" s="44">
        <f t="shared" si="19"/>
        <v>23.2</v>
      </c>
      <c r="BD22" s="44">
        <f t="shared" si="19"/>
        <v>29.5</v>
      </c>
      <c r="BE22" s="44">
        <f t="shared" si="19"/>
        <v>21.6</v>
      </c>
      <c r="BF22" s="44">
        <f t="shared" si="19"/>
        <v>22.1</v>
      </c>
      <c r="BG22" s="44">
        <f t="shared" si="19"/>
        <v>24.5</v>
      </c>
      <c r="BH22" s="44">
        <f t="shared" si="19"/>
        <v>22.7</v>
      </c>
      <c r="BI22" s="44">
        <f t="shared" si="19"/>
        <v>17.8</v>
      </c>
      <c r="BJ22" s="44">
        <f t="shared" si="19"/>
        <v>18.5</v>
      </c>
      <c r="BK22" s="44">
        <f t="shared" si="19"/>
        <v>20.6</v>
      </c>
      <c r="BL22" s="44">
        <f t="shared" si="19"/>
        <v>18.2</v>
      </c>
      <c r="BM22" s="47">
        <f t="shared" si="19"/>
        <v>20.8</v>
      </c>
    </row>
    <row r="23" spans="1:65" ht="15">
      <c r="A23" s="165">
        <v>0.21875</v>
      </c>
      <c r="B23" s="169">
        <v>10.2</v>
      </c>
      <c r="C23" s="169">
        <v>11.2</v>
      </c>
      <c r="D23" s="169">
        <v>10.6</v>
      </c>
      <c r="E23" s="169">
        <v>13</v>
      </c>
      <c r="F23" s="169">
        <v>10.8</v>
      </c>
      <c r="G23" s="169">
        <v>12.4</v>
      </c>
      <c r="H23" s="169">
        <v>11.9</v>
      </c>
      <c r="I23" s="169">
        <v>10.6</v>
      </c>
      <c r="J23" s="169">
        <v>14.1</v>
      </c>
      <c r="K23" s="169">
        <v>12</v>
      </c>
      <c r="L23" s="169">
        <v>13.9</v>
      </c>
      <c r="M23" s="169">
        <v>13.1</v>
      </c>
      <c r="N23" s="169">
        <v>11.4</v>
      </c>
      <c r="O23" s="169">
        <v>14.3</v>
      </c>
      <c r="P23" s="169">
        <v>11</v>
      </c>
      <c r="Q23" s="169">
        <v>11</v>
      </c>
      <c r="R23" s="169">
        <v>11.5</v>
      </c>
      <c r="S23" s="169">
        <v>10.1</v>
      </c>
      <c r="T23" s="169">
        <v>8.6</v>
      </c>
      <c r="U23" s="169">
        <v>9.6</v>
      </c>
      <c r="V23" s="169">
        <v>13</v>
      </c>
      <c r="W23" s="169">
        <v>13.7</v>
      </c>
      <c r="X23" s="169">
        <v>13</v>
      </c>
      <c r="Y23" s="169">
        <v>11.5</v>
      </c>
      <c r="Z23" s="169">
        <v>10.6</v>
      </c>
      <c r="AA23" s="169">
        <v>13</v>
      </c>
      <c r="AB23" s="169">
        <v>12</v>
      </c>
      <c r="AC23" s="169">
        <v>14</v>
      </c>
      <c r="AD23" s="169">
        <v>17.2</v>
      </c>
      <c r="AE23" s="169">
        <v>12</v>
      </c>
      <c r="AF23" s="192">
        <v>12.6</v>
      </c>
      <c r="AH23" s="165">
        <v>0.875</v>
      </c>
      <c r="AI23" s="44">
        <f aca="true" t="shared" si="20" ref="AI23:BM23">MAX(B$83:B$86)</f>
        <v>12.3</v>
      </c>
      <c r="AJ23" s="44">
        <f t="shared" si="20"/>
        <v>14.4</v>
      </c>
      <c r="AK23" s="44">
        <f t="shared" si="20"/>
        <v>12.4</v>
      </c>
      <c r="AL23" s="44">
        <f t="shared" si="20"/>
        <v>13</v>
      </c>
      <c r="AM23" s="44">
        <f t="shared" si="20"/>
        <v>13.9</v>
      </c>
      <c r="AN23" s="44">
        <f t="shared" si="20"/>
        <v>14</v>
      </c>
      <c r="AO23" s="44">
        <f t="shared" si="20"/>
        <v>15.4</v>
      </c>
      <c r="AP23" s="44">
        <f t="shared" si="20"/>
        <v>15.4</v>
      </c>
      <c r="AQ23" s="44">
        <f t="shared" si="20"/>
        <v>20</v>
      </c>
      <c r="AR23" s="44">
        <f t="shared" si="20"/>
        <v>19.4</v>
      </c>
      <c r="AS23" s="44">
        <f t="shared" si="20"/>
        <v>15.8</v>
      </c>
      <c r="AT23" s="44">
        <f t="shared" si="20"/>
        <v>17.6</v>
      </c>
      <c r="AU23" s="44">
        <f t="shared" si="20"/>
        <v>16.6</v>
      </c>
      <c r="AV23" s="44">
        <f t="shared" si="20"/>
        <v>12.5</v>
      </c>
      <c r="AW23" s="44">
        <f t="shared" si="20"/>
        <v>13.4</v>
      </c>
      <c r="AX23" s="44">
        <f t="shared" si="20"/>
        <v>15.4</v>
      </c>
      <c r="AY23" s="44">
        <f t="shared" si="20"/>
        <v>13.9</v>
      </c>
      <c r="AZ23" s="44">
        <f t="shared" si="20"/>
        <v>14.4</v>
      </c>
      <c r="BA23" s="44">
        <f t="shared" si="20"/>
        <v>15.8</v>
      </c>
      <c r="BB23" s="44">
        <f t="shared" si="20"/>
        <v>13.9</v>
      </c>
      <c r="BC23" s="44">
        <f t="shared" si="20"/>
        <v>20.2</v>
      </c>
      <c r="BD23" s="44">
        <f t="shared" si="20"/>
        <v>21.6</v>
      </c>
      <c r="BE23" s="44">
        <f t="shared" si="20"/>
        <v>20.6</v>
      </c>
      <c r="BF23" s="44">
        <f t="shared" si="20"/>
        <v>14.4</v>
      </c>
      <c r="BG23" s="44">
        <f t="shared" si="20"/>
        <v>21.6</v>
      </c>
      <c r="BH23" s="44">
        <f t="shared" si="20"/>
        <v>21.8</v>
      </c>
      <c r="BI23" s="44">
        <f t="shared" si="20"/>
        <v>15.4</v>
      </c>
      <c r="BJ23" s="44">
        <f t="shared" si="20"/>
        <v>17.2</v>
      </c>
      <c r="BK23" s="44">
        <f t="shared" si="20"/>
        <v>15.8</v>
      </c>
      <c r="BL23" s="44">
        <f t="shared" si="20"/>
        <v>16.8</v>
      </c>
      <c r="BM23" s="47">
        <f t="shared" si="20"/>
        <v>16.5</v>
      </c>
    </row>
    <row r="24" spans="1:65" ht="15">
      <c r="A24" s="165">
        <v>0.229166666666667</v>
      </c>
      <c r="B24" s="169">
        <v>9.8</v>
      </c>
      <c r="C24" s="169">
        <v>12.8</v>
      </c>
      <c r="D24" s="169">
        <v>11.1</v>
      </c>
      <c r="E24" s="169">
        <v>14.2</v>
      </c>
      <c r="F24" s="169">
        <v>11.4</v>
      </c>
      <c r="G24" s="169">
        <v>12</v>
      </c>
      <c r="H24" s="169">
        <v>15.3</v>
      </c>
      <c r="I24" s="169">
        <v>17.3</v>
      </c>
      <c r="J24" s="169">
        <v>15.3</v>
      </c>
      <c r="K24" s="169">
        <v>13</v>
      </c>
      <c r="L24" s="169">
        <v>15.2</v>
      </c>
      <c r="M24" s="169">
        <v>14</v>
      </c>
      <c r="N24" s="169">
        <v>10.6</v>
      </c>
      <c r="O24" s="169">
        <v>14.6</v>
      </c>
      <c r="P24" s="169">
        <v>10.1</v>
      </c>
      <c r="Q24" s="169">
        <v>13.9</v>
      </c>
      <c r="R24" s="169">
        <v>13.4</v>
      </c>
      <c r="S24" s="169">
        <v>12</v>
      </c>
      <c r="T24" s="169">
        <v>9.6</v>
      </c>
      <c r="U24" s="169">
        <v>10.1</v>
      </c>
      <c r="V24" s="169">
        <v>13.7</v>
      </c>
      <c r="W24" s="169">
        <v>14.4</v>
      </c>
      <c r="X24" s="169">
        <v>15.5</v>
      </c>
      <c r="Y24" s="169">
        <v>14.4</v>
      </c>
      <c r="Z24" s="169">
        <v>14.9</v>
      </c>
      <c r="AA24" s="169">
        <v>12</v>
      </c>
      <c r="AB24" s="169">
        <v>12</v>
      </c>
      <c r="AC24" s="169">
        <v>19.7</v>
      </c>
      <c r="AD24" s="169">
        <v>17.3</v>
      </c>
      <c r="AE24" s="169">
        <v>15.4</v>
      </c>
      <c r="AF24" s="192">
        <v>13.9</v>
      </c>
      <c r="AH24" s="165">
        <v>0.916666666666667</v>
      </c>
      <c r="AI24" s="44">
        <f aca="true" t="shared" si="21" ref="AI24:BM24">MAX(B$87:B$90)</f>
        <v>11.2</v>
      </c>
      <c r="AJ24" s="44">
        <f t="shared" si="21"/>
        <v>14</v>
      </c>
      <c r="AK24" s="44">
        <f t="shared" si="21"/>
        <v>11.6</v>
      </c>
      <c r="AL24" s="44">
        <f t="shared" si="21"/>
        <v>12.9</v>
      </c>
      <c r="AM24" s="44">
        <f t="shared" si="21"/>
        <v>12.8</v>
      </c>
      <c r="AN24" s="44">
        <f t="shared" si="21"/>
        <v>14.6</v>
      </c>
      <c r="AO24" s="44">
        <f t="shared" si="21"/>
        <v>11.5</v>
      </c>
      <c r="AP24" s="44">
        <f t="shared" si="21"/>
        <v>12.5</v>
      </c>
      <c r="AQ24" s="44">
        <f t="shared" si="21"/>
        <v>16</v>
      </c>
      <c r="AR24" s="44">
        <f t="shared" si="21"/>
        <v>16.4</v>
      </c>
      <c r="AS24" s="44">
        <f t="shared" si="21"/>
        <v>13</v>
      </c>
      <c r="AT24" s="44">
        <f t="shared" si="21"/>
        <v>16</v>
      </c>
      <c r="AU24" s="44">
        <f t="shared" si="21"/>
        <v>15.9</v>
      </c>
      <c r="AV24" s="44">
        <f t="shared" si="21"/>
        <v>12.5</v>
      </c>
      <c r="AW24" s="44">
        <f t="shared" si="21"/>
        <v>14.4</v>
      </c>
      <c r="AX24" s="44">
        <f t="shared" si="21"/>
        <v>13.9</v>
      </c>
      <c r="AY24" s="44">
        <f t="shared" si="21"/>
        <v>14.4</v>
      </c>
      <c r="AZ24" s="44">
        <f t="shared" si="21"/>
        <v>12</v>
      </c>
      <c r="BA24" s="44">
        <f t="shared" si="21"/>
        <v>13.9</v>
      </c>
      <c r="BB24" s="44">
        <f t="shared" si="21"/>
        <v>11.5</v>
      </c>
      <c r="BC24" s="44">
        <f t="shared" si="21"/>
        <v>18.4</v>
      </c>
      <c r="BD24" s="44">
        <f t="shared" si="21"/>
        <v>20.9</v>
      </c>
      <c r="BE24" s="44">
        <f t="shared" si="21"/>
        <v>13.9</v>
      </c>
      <c r="BF24" s="44">
        <f t="shared" si="21"/>
        <v>13</v>
      </c>
      <c r="BG24" s="44">
        <f t="shared" si="21"/>
        <v>13.4</v>
      </c>
      <c r="BH24" s="44">
        <f t="shared" si="21"/>
        <v>17.7</v>
      </c>
      <c r="BI24" s="44">
        <f t="shared" si="21"/>
        <v>14</v>
      </c>
      <c r="BJ24" s="44">
        <f t="shared" si="21"/>
        <v>17.2</v>
      </c>
      <c r="BK24" s="44">
        <f t="shared" si="21"/>
        <v>13.4</v>
      </c>
      <c r="BL24" s="44">
        <f t="shared" si="21"/>
        <v>13.4</v>
      </c>
      <c r="BM24" s="47">
        <f t="shared" si="21"/>
        <v>15.8</v>
      </c>
    </row>
    <row r="25" spans="1:65" ht="15">
      <c r="A25" s="165">
        <v>0.239583333333333</v>
      </c>
      <c r="B25" s="169">
        <v>9.4</v>
      </c>
      <c r="C25" s="169">
        <v>13.3</v>
      </c>
      <c r="D25" s="169">
        <v>11.1</v>
      </c>
      <c r="E25" s="169">
        <v>16.2</v>
      </c>
      <c r="F25" s="169">
        <v>11.8</v>
      </c>
      <c r="G25" s="169">
        <v>12</v>
      </c>
      <c r="H25" s="169">
        <v>14.9</v>
      </c>
      <c r="I25" s="169">
        <v>17.8</v>
      </c>
      <c r="J25" s="169">
        <v>20.1</v>
      </c>
      <c r="K25" s="169">
        <v>13.1</v>
      </c>
      <c r="L25" s="169">
        <v>17.2</v>
      </c>
      <c r="M25" s="169">
        <v>12.6</v>
      </c>
      <c r="N25" s="169">
        <v>11.4</v>
      </c>
      <c r="O25" s="169">
        <v>17.4</v>
      </c>
      <c r="P25" s="169">
        <v>10.1</v>
      </c>
      <c r="Q25" s="169">
        <v>14.9</v>
      </c>
      <c r="R25" s="169">
        <v>13.4</v>
      </c>
      <c r="S25" s="169">
        <v>13</v>
      </c>
      <c r="T25" s="169">
        <v>8.2</v>
      </c>
      <c r="U25" s="169">
        <v>10.1</v>
      </c>
      <c r="V25" s="169">
        <v>20.4</v>
      </c>
      <c r="W25" s="169">
        <v>19</v>
      </c>
      <c r="X25" s="169">
        <v>17.5</v>
      </c>
      <c r="Y25" s="169">
        <v>14.9</v>
      </c>
      <c r="Z25" s="169">
        <v>13.4</v>
      </c>
      <c r="AA25" s="169">
        <v>13</v>
      </c>
      <c r="AB25" s="169">
        <v>12</v>
      </c>
      <c r="AC25" s="169">
        <v>23</v>
      </c>
      <c r="AD25" s="169">
        <v>19.3</v>
      </c>
      <c r="AE25" s="169">
        <v>13.9</v>
      </c>
      <c r="AF25" s="192">
        <v>15.6</v>
      </c>
      <c r="AH25" s="165">
        <v>0.958333333333334</v>
      </c>
      <c r="AI25" s="44">
        <f aca="true" t="shared" si="22" ref="AI25:BM25">MAX(B$91:B$94)</f>
        <v>10.3</v>
      </c>
      <c r="AJ25" s="44">
        <f t="shared" si="22"/>
        <v>11.1</v>
      </c>
      <c r="AK25" s="44">
        <f t="shared" si="22"/>
        <v>11.6</v>
      </c>
      <c r="AL25" s="44">
        <f t="shared" si="22"/>
        <v>12.4</v>
      </c>
      <c r="AM25" s="44">
        <f t="shared" si="22"/>
        <v>13</v>
      </c>
      <c r="AN25" s="44">
        <f t="shared" si="22"/>
        <v>12.9</v>
      </c>
      <c r="AO25" s="44">
        <f t="shared" si="22"/>
        <v>10.6</v>
      </c>
      <c r="AP25" s="44">
        <f t="shared" si="22"/>
        <v>12.5</v>
      </c>
      <c r="AQ25" s="44">
        <f t="shared" si="22"/>
        <v>13.4</v>
      </c>
      <c r="AR25" s="44">
        <f t="shared" si="22"/>
        <v>14</v>
      </c>
      <c r="AS25" s="44">
        <f t="shared" si="22"/>
        <v>11.5</v>
      </c>
      <c r="AT25" s="44">
        <f t="shared" si="22"/>
        <v>16.5</v>
      </c>
      <c r="AU25" s="44">
        <f t="shared" si="22"/>
        <v>12.9</v>
      </c>
      <c r="AV25" s="44">
        <f t="shared" si="22"/>
        <v>12</v>
      </c>
      <c r="AW25" s="44">
        <f t="shared" si="22"/>
        <v>12</v>
      </c>
      <c r="AX25" s="44">
        <f t="shared" si="22"/>
        <v>13</v>
      </c>
      <c r="AY25" s="44">
        <f t="shared" si="22"/>
        <v>11.5</v>
      </c>
      <c r="AZ25" s="44">
        <f t="shared" si="22"/>
        <v>12.5</v>
      </c>
      <c r="BA25" s="44">
        <f t="shared" si="22"/>
        <v>12.5</v>
      </c>
      <c r="BB25" s="44">
        <f t="shared" si="22"/>
        <v>9.6</v>
      </c>
      <c r="BC25" s="44">
        <f t="shared" si="22"/>
        <v>13.2</v>
      </c>
      <c r="BD25" s="44">
        <f t="shared" si="22"/>
        <v>14.5</v>
      </c>
      <c r="BE25" s="44">
        <f t="shared" si="22"/>
        <v>11.5</v>
      </c>
      <c r="BF25" s="44">
        <f t="shared" si="22"/>
        <v>10.1</v>
      </c>
      <c r="BG25" s="44">
        <f t="shared" si="22"/>
        <v>10.1</v>
      </c>
      <c r="BH25" s="44">
        <f t="shared" si="22"/>
        <v>12.4</v>
      </c>
      <c r="BI25" s="44">
        <f t="shared" si="22"/>
        <v>12</v>
      </c>
      <c r="BJ25" s="44">
        <f t="shared" si="22"/>
        <v>16.2</v>
      </c>
      <c r="BK25" s="44">
        <f t="shared" si="22"/>
        <v>11</v>
      </c>
      <c r="BL25" s="44">
        <f t="shared" si="22"/>
        <v>14.9</v>
      </c>
      <c r="BM25" s="47">
        <f t="shared" si="22"/>
        <v>15.2</v>
      </c>
    </row>
    <row r="26" spans="1:65" ht="15.75" thickBot="1">
      <c r="A26" s="165">
        <v>0.25</v>
      </c>
      <c r="B26" s="169">
        <v>10.8</v>
      </c>
      <c r="C26" s="169">
        <v>14.1</v>
      </c>
      <c r="D26" s="169">
        <v>10.6</v>
      </c>
      <c r="E26" s="169">
        <v>16.6</v>
      </c>
      <c r="F26" s="169">
        <v>11.4</v>
      </c>
      <c r="G26" s="169">
        <v>12</v>
      </c>
      <c r="H26" s="169">
        <v>19.4</v>
      </c>
      <c r="I26" s="169">
        <v>24</v>
      </c>
      <c r="J26" s="169">
        <v>20.2</v>
      </c>
      <c r="K26" s="169">
        <v>20.7</v>
      </c>
      <c r="L26" s="169">
        <v>16.4</v>
      </c>
      <c r="M26" s="169">
        <v>13</v>
      </c>
      <c r="N26" s="169">
        <v>10</v>
      </c>
      <c r="O26" s="169">
        <v>17.6</v>
      </c>
      <c r="P26" s="169">
        <v>12</v>
      </c>
      <c r="Q26" s="169">
        <v>15.8</v>
      </c>
      <c r="R26" s="169">
        <v>17.3</v>
      </c>
      <c r="S26" s="169">
        <v>13.4</v>
      </c>
      <c r="T26" s="169">
        <v>8.2</v>
      </c>
      <c r="U26" s="169">
        <v>9.6</v>
      </c>
      <c r="V26" s="169">
        <v>18.5</v>
      </c>
      <c r="W26" s="169">
        <v>18.2</v>
      </c>
      <c r="X26" s="169">
        <v>20.8</v>
      </c>
      <c r="Y26" s="169">
        <v>13.4</v>
      </c>
      <c r="Z26" s="169">
        <v>15.8</v>
      </c>
      <c r="AA26" s="169">
        <v>13</v>
      </c>
      <c r="AB26" s="169">
        <v>12</v>
      </c>
      <c r="AC26" s="169">
        <v>18.6</v>
      </c>
      <c r="AD26" s="169">
        <v>17.5</v>
      </c>
      <c r="AE26" s="169">
        <v>15.4</v>
      </c>
      <c r="AF26" s="192">
        <v>15</v>
      </c>
      <c r="AH26" s="166">
        <v>1</v>
      </c>
      <c r="AI26" s="167">
        <f aca="true" t="shared" si="23" ref="AI26:BM26">MAX(B$95:B$98)</f>
        <v>10.4</v>
      </c>
      <c r="AJ26" s="167">
        <f t="shared" si="23"/>
        <v>11</v>
      </c>
      <c r="AK26" s="167">
        <f t="shared" si="23"/>
        <v>11.6</v>
      </c>
      <c r="AL26" s="167">
        <f t="shared" si="23"/>
        <v>12</v>
      </c>
      <c r="AM26" s="167">
        <f t="shared" si="23"/>
        <v>12.1</v>
      </c>
      <c r="AN26" s="167">
        <f t="shared" si="23"/>
        <v>12.5</v>
      </c>
      <c r="AO26" s="167">
        <f t="shared" si="23"/>
        <v>10.6</v>
      </c>
      <c r="AP26" s="167">
        <f t="shared" si="23"/>
        <v>11.3</v>
      </c>
      <c r="AQ26" s="167">
        <f t="shared" si="23"/>
        <v>11.8</v>
      </c>
      <c r="AR26" s="167">
        <f t="shared" si="23"/>
        <v>13.5</v>
      </c>
      <c r="AS26" s="167">
        <f t="shared" si="23"/>
        <v>14.1</v>
      </c>
      <c r="AT26" s="167">
        <f t="shared" si="23"/>
        <v>13.2</v>
      </c>
      <c r="AU26" s="167">
        <f t="shared" si="23"/>
        <v>12</v>
      </c>
      <c r="AV26" s="167">
        <f t="shared" si="23"/>
        <v>11.5</v>
      </c>
      <c r="AW26" s="167">
        <f t="shared" si="23"/>
        <v>10.1</v>
      </c>
      <c r="AX26" s="167">
        <f t="shared" si="23"/>
        <v>9.6</v>
      </c>
      <c r="AY26" s="167">
        <f t="shared" si="23"/>
        <v>9.1</v>
      </c>
      <c r="AZ26" s="167">
        <f t="shared" si="23"/>
        <v>9.1</v>
      </c>
      <c r="BA26" s="167">
        <f t="shared" si="23"/>
        <v>10.6</v>
      </c>
      <c r="BB26" s="167">
        <f t="shared" si="23"/>
        <v>12.6</v>
      </c>
      <c r="BC26" s="167">
        <f t="shared" si="23"/>
        <v>13.3</v>
      </c>
      <c r="BD26" s="167">
        <f t="shared" si="23"/>
        <v>13.6</v>
      </c>
      <c r="BE26" s="167">
        <f t="shared" si="23"/>
        <v>11.5</v>
      </c>
      <c r="BF26" s="167">
        <f t="shared" si="23"/>
        <v>10.6</v>
      </c>
      <c r="BG26" s="167">
        <f t="shared" si="23"/>
        <v>13.3</v>
      </c>
      <c r="BH26" s="167">
        <f t="shared" si="23"/>
        <v>13</v>
      </c>
      <c r="BI26" s="167">
        <f t="shared" si="23"/>
        <v>12.4</v>
      </c>
      <c r="BJ26" s="167">
        <f t="shared" si="23"/>
        <v>14.5</v>
      </c>
      <c r="BK26" s="167">
        <f t="shared" si="23"/>
        <v>11</v>
      </c>
      <c r="BL26" s="167">
        <f t="shared" si="23"/>
        <v>11.6</v>
      </c>
      <c r="BM26" s="191">
        <f t="shared" si="23"/>
        <v>14.7</v>
      </c>
    </row>
    <row r="27" spans="1:34" ht="15">
      <c r="A27" s="165">
        <v>0.260416666666667</v>
      </c>
      <c r="B27" s="169">
        <v>9.8</v>
      </c>
      <c r="C27" s="169">
        <v>16</v>
      </c>
      <c r="D27" s="169">
        <v>10.6</v>
      </c>
      <c r="E27" s="169">
        <v>16.3</v>
      </c>
      <c r="F27" s="169">
        <v>12</v>
      </c>
      <c r="G27" s="169">
        <v>13</v>
      </c>
      <c r="H27" s="169">
        <v>22.7</v>
      </c>
      <c r="I27" s="169">
        <v>25.9</v>
      </c>
      <c r="J27" s="169">
        <v>24.4</v>
      </c>
      <c r="K27" s="169">
        <v>17.6</v>
      </c>
      <c r="L27" s="169">
        <v>21.5</v>
      </c>
      <c r="M27" s="169">
        <v>12.6</v>
      </c>
      <c r="N27" s="169">
        <v>10.4</v>
      </c>
      <c r="O27" s="169">
        <v>22.1</v>
      </c>
      <c r="P27" s="169">
        <v>15.4</v>
      </c>
      <c r="Q27" s="169">
        <v>20.2</v>
      </c>
      <c r="R27" s="169">
        <v>18.7</v>
      </c>
      <c r="S27" s="169">
        <v>17.3</v>
      </c>
      <c r="T27" s="169">
        <v>8.6</v>
      </c>
      <c r="U27" s="169">
        <v>9.1</v>
      </c>
      <c r="V27" s="169">
        <v>27.8</v>
      </c>
      <c r="W27" s="169">
        <v>21.7</v>
      </c>
      <c r="X27" s="169">
        <v>27.4</v>
      </c>
      <c r="Y27" s="169">
        <v>16.8</v>
      </c>
      <c r="Z27" s="169">
        <v>17.3</v>
      </c>
      <c r="AA27" s="169">
        <v>12</v>
      </c>
      <c r="AB27" s="169">
        <v>12.5</v>
      </c>
      <c r="AC27" s="169">
        <v>19.8</v>
      </c>
      <c r="AD27" s="169">
        <v>27.7</v>
      </c>
      <c r="AE27" s="169">
        <v>17.3</v>
      </c>
      <c r="AF27" s="192">
        <v>18.6</v>
      </c>
      <c r="AH27" s="160"/>
    </row>
    <row r="28" spans="1:34" ht="15.75" thickBot="1">
      <c r="A28" s="165">
        <v>0.270833333333333</v>
      </c>
      <c r="B28" s="169">
        <v>9.3</v>
      </c>
      <c r="C28" s="169">
        <v>15.2</v>
      </c>
      <c r="D28" s="169">
        <v>10.6</v>
      </c>
      <c r="E28" s="169">
        <v>17.4</v>
      </c>
      <c r="F28" s="169">
        <v>12.1</v>
      </c>
      <c r="G28" s="169">
        <v>12</v>
      </c>
      <c r="H28" s="169">
        <v>23.4</v>
      </c>
      <c r="I28" s="169">
        <v>24.5</v>
      </c>
      <c r="J28" s="169">
        <v>22</v>
      </c>
      <c r="K28" s="169">
        <v>22.3</v>
      </c>
      <c r="L28" s="169">
        <v>25.3</v>
      </c>
      <c r="M28" s="169">
        <v>14.9</v>
      </c>
      <c r="N28" s="169">
        <v>10.9</v>
      </c>
      <c r="O28" s="169">
        <v>23.6</v>
      </c>
      <c r="P28" s="169">
        <v>15.4</v>
      </c>
      <c r="Q28" s="169">
        <v>17.8</v>
      </c>
      <c r="R28" s="169">
        <v>18.2</v>
      </c>
      <c r="S28" s="169">
        <v>16.8</v>
      </c>
      <c r="T28" s="169">
        <v>9.1</v>
      </c>
      <c r="U28" s="169">
        <v>8.6</v>
      </c>
      <c r="V28" s="169">
        <v>22.5</v>
      </c>
      <c r="W28" s="169">
        <v>21.3</v>
      </c>
      <c r="X28" s="169">
        <v>28.2</v>
      </c>
      <c r="Y28" s="169">
        <v>21.6</v>
      </c>
      <c r="Z28" s="169">
        <v>18.2</v>
      </c>
      <c r="AA28" s="169">
        <v>13</v>
      </c>
      <c r="AB28" s="169">
        <v>11.6</v>
      </c>
      <c r="AC28" s="169">
        <v>21.8</v>
      </c>
      <c r="AD28" s="169">
        <v>27.2</v>
      </c>
      <c r="AE28" s="169">
        <v>18.7</v>
      </c>
      <c r="AF28" s="192">
        <v>20.6</v>
      </c>
      <c r="AH28" s="160"/>
    </row>
    <row r="29" spans="1:37" ht="15">
      <c r="A29" s="165">
        <v>0.28125</v>
      </c>
      <c r="B29" s="169">
        <v>9.8</v>
      </c>
      <c r="C29" s="169">
        <v>14.9</v>
      </c>
      <c r="D29" s="169">
        <v>10.5</v>
      </c>
      <c r="E29" s="169">
        <v>15.6</v>
      </c>
      <c r="F29" s="169">
        <v>12</v>
      </c>
      <c r="G29" s="169">
        <v>12.5</v>
      </c>
      <c r="H29" s="169">
        <v>22</v>
      </c>
      <c r="I29" s="169">
        <v>16.3</v>
      </c>
      <c r="J29" s="169">
        <v>18.4</v>
      </c>
      <c r="K29" s="169">
        <v>20.1</v>
      </c>
      <c r="L29" s="169">
        <v>24.3</v>
      </c>
      <c r="M29" s="169">
        <v>12.3</v>
      </c>
      <c r="N29" s="169">
        <v>11.4</v>
      </c>
      <c r="O29" s="169">
        <v>22.5</v>
      </c>
      <c r="P29" s="169">
        <v>15.4</v>
      </c>
      <c r="Q29" s="169">
        <v>15.8</v>
      </c>
      <c r="R29" s="169">
        <v>16.8</v>
      </c>
      <c r="S29" s="169">
        <v>17.8</v>
      </c>
      <c r="T29" s="169">
        <v>8.2</v>
      </c>
      <c r="U29" s="169">
        <v>9.1</v>
      </c>
      <c r="V29" s="169">
        <v>21.3</v>
      </c>
      <c r="W29" s="169">
        <v>28.8</v>
      </c>
      <c r="X29" s="169">
        <v>22</v>
      </c>
      <c r="Y29" s="169">
        <v>20.6</v>
      </c>
      <c r="Z29" s="169">
        <v>17.8</v>
      </c>
      <c r="AA29" s="169">
        <v>13.9</v>
      </c>
      <c r="AB29" s="169">
        <v>12.5</v>
      </c>
      <c r="AC29" s="169">
        <v>26.2</v>
      </c>
      <c r="AD29" s="169">
        <v>25.4</v>
      </c>
      <c r="AE29" s="169">
        <v>17.3</v>
      </c>
      <c r="AF29" s="192">
        <v>20.8</v>
      </c>
      <c r="AH29" s="221" t="s">
        <v>134</v>
      </c>
      <c r="AI29" s="222"/>
      <c r="AK29" s="195" t="s">
        <v>135</v>
      </c>
    </row>
    <row r="30" spans="1:37" ht="15">
      <c r="A30" s="165">
        <v>0.291666666666667</v>
      </c>
      <c r="B30" s="169">
        <v>9.8</v>
      </c>
      <c r="C30" s="169">
        <v>14.9</v>
      </c>
      <c r="D30" s="169">
        <v>11.1</v>
      </c>
      <c r="E30" s="169">
        <v>14</v>
      </c>
      <c r="F30" s="169">
        <v>11.4</v>
      </c>
      <c r="G30" s="169">
        <v>12.4</v>
      </c>
      <c r="H30" s="169">
        <v>25</v>
      </c>
      <c r="I30" s="169">
        <v>17.3</v>
      </c>
      <c r="J30" s="169">
        <v>20.2</v>
      </c>
      <c r="K30" s="169">
        <v>18.2</v>
      </c>
      <c r="L30" s="169">
        <v>25</v>
      </c>
      <c r="M30" s="169">
        <v>12.8</v>
      </c>
      <c r="N30" s="169">
        <v>11</v>
      </c>
      <c r="O30" s="169">
        <v>18.9</v>
      </c>
      <c r="P30" s="169">
        <v>13.9</v>
      </c>
      <c r="Q30" s="169">
        <v>16.3</v>
      </c>
      <c r="R30" s="169">
        <v>19.2</v>
      </c>
      <c r="S30" s="169">
        <v>20.2</v>
      </c>
      <c r="T30" s="169">
        <v>8.2</v>
      </c>
      <c r="U30" s="169">
        <v>10.1</v>
      </c>
      <c r="V30" s="169">
        <v>20.4</v>
      </c>
      <c r="W30" s="169">
        <v>22.5</v>
      </c>
      <c r="X30" s="169">
        <v>22.7</v>
      </c>
      <c r="Y30" s="169">
        <v>17.3</v>
      </c>
      <c r="Z30" s="169">
        <v>16.3</v>
      </c>
      <c r="AA30" s="169">
        <v>12.3</v>
      </c>
      <c r="AB30" s="169">
        <v>12.9</v>
      </c>
      <c r="AC30" s="169">
        <v>21.2</v>
      </c>
      <c r="AD30" s="169">
        <v>24.4</v>
      </c>
      <c r="AE30" s="169">
        <v>15.4</v>
      </c>
      <c r="AF30" s="192">
        <v>19.1</v>
      </c>
      <c r="AH30" s="162">
        <v>1</v>
      </c>
      <c r="AI30" s="47">
        <f>LARGE($AI$3:$BQ$26,1)</f>
        <v>76.3</v>
      </c>
      <c r="AK30" s="196">
        <f aca="true" t="shared" si="24" ref="AK30:AK39">IF($AI30&gt;$B$102,$AI30-$B$102,0)</f>
        <v>18.299999999999997</v>
      </c>
    </row>
    <row r="31" spans="1:37" ht="15">
      <c r="A31" s="165">
        <v>0.302083333333333</v>
      </c>
      <c r="B31" s="169">
        <v>10.3</v>
      </c>
      <c r="C31" s="169">
        <v>16.5</v>
      </c>
      <c r="D31" s="169">
        <v>10.2</v>
      </c>
      <c r="E31" s="169">
        <v>13.7</v>
      </c>
      <c r="F31" s="169">
        <v>11.5</v>
      </c>
      <c r="G31" s="169">
        <v>12</v>
      </c>
      <c r="H31" s="169">
        <v>17.3</v>
      </c>
      <c r="I31" s="169">
        <v>16.3</v>
      </c>
      <c r="J31" s="169">
        <v>19.1</v>
      </c>
      <c r="K31" s="169">
        <v>15.6</v>
      </c>
      <c r="L31" s="169">
        <v>23.8</v>
      </c>
      <c r="M31" s="169">
        <v>12.8</v>
      </c>
      <c r="N31" s="169">
        <v>12.2</v>
      </c>
      <c r="O31" s="169">
        <v>20</v>
      </c>
      <c r="P31" s="169">
        <v>14.9</v>
      </c>
      <c r="Q31" s="169">
        <v>16.8</v>
      </c>
      <c r="R31" s="169">
        <v>19.7</v>
      </c>
      <c r="S31" s="169">
        <v>19.2</v>
      </c>
      <c r="T31" s="169">
        <v>9.1</v>
      </c>
      <c r="U31" s="169">
        <v>9.6</v>
      </c>
      <c r="V31" s="169">
        <v>20</v>
      </c>
      <c r="W31" s="169">
        <v>21.2</v>
      </c>
      <c r="X31" s="169">
        <v>19.5</v>
      </c>
      <c r="Y31" s="169">
        <v>17.3</v>
      </c>
      <c r="Z31" s="169">
        <v>16.8</v>
      </c>
      <c r="AA31" s="169">
        <v>13</v>
      </c>
      <c r="AB31" s="169">
        <v>12.8</v>
      </c>
      <c r="AC31" s="169">
        <v>18.5</v>
      </c>
      <c r="AD31" s="169">
        <v>21.9</v>
      </c>
      <c r="AE31" s="169">
        <v>14.9</v>
      </c>
      <c r="AF31" s="192">
        <v>18.1</v>
      </c>
      <c r="AH31" s="162">
        <v>2</v>
      </c>
      <c r="AI31" s="47">
        <f>LARGE($AI$3:$BQ$26,2)</f>
        <v>70.8</v>
      </c>
      <c r="AK31" s="196">
        <f t="shared" si="24"/>
        <v>12.799999999999997</v>
      </c>
    </row>
    <row r="32" spans="1:37" ht="15">
      <c r="A32" s="165">
        <v>0.3125</v>
      </c>
      <c r="B32" s="169">
        <v>11.2</v>
      </c>
      <c r="C32" s="169">
        <v>13.3</v>
      </c>
      <c r="D32" s="169">
        <v>10.2</v>
      </c>
      <c r="E32" s="169">
        <v>15</v>
      </c>
      <c r="F32" s="169">
        <v>11.8</v>
      </c>
      <c r="G32" s="169">
        <v>11.9</v>
      </c>
      <c r="H32" s="169">
        <v>20.1</v>
      </c>
      <c r="I32" s="169">
        <v>16.3</v>
      </c>
      <c r="J32" s="169">
        <v>23.3</v>
      </c>
      <c r="K32" s="169">
        <v>18.8</v>
      </c>
      <c r="L32" s="169">
        <v>26.7</v>
      </c>
      <c r="M32" s="169">
        <v>12.4</v>
      </c>
      <c r="N32" s="169">
        <v>12.2</v>
      </c>
      <c r="O32" s="169">
        <v>16.7</v>
      </c>
      <c r="P32" s="169">
        <v>16.8</v>
      </c>
      <c r="Q32" s="169">
        <v>22.1</v>
      </c>
      <c r="R32" s="169">
        <v>21.6</v>
      </c>
      <c r="S32" s="169">
        <v>17.8</v>
      </c>
      <c r="T32" s="169">
        <v>8.2</v>
      </c>
      <c r="U32" s="169">
        <v>9.6</v>
      </c>
      <c r="V32" s="169">
        <v>20.2</v>
      </c>
      <c r="W32" s="169">
        <v>25.5</v>
      </c>
      <c r="X32" s="169">
        <v>23.8</v>
      </c>
      <c r="Y32" s="169">
        <v>16.3</v>
      </c>
      <c r="Z32" s="169">
        <v>15.8</v>
      </c>
      <c r="AA32" s="169">
        <v>13.6</v>
      </c>
      <c r="AB32" s="169">
        <v>14</v>
      </c>
      <c r="AC32" s="169">
        <v>19.7</v>
      </c>
      <c r="AD32" s="169">
        <v>21.8</v>
      </c>
      <c r="AE32" s="169">
        <v>14.9</v>
      </c>
      <c r="AF32" s="192">
        <v>17.5</v>
      </c>
      <c r="AH32" s="162">
        <v>3</v>
      </c>
      <c r="AI32" s="47">
        <f>LARGE($AI$3:$BQ$26,3)</f>
        <v>70.6</v>
      </c>
      <c r="AK32" s="196">
        <f t="shared" si="24"/>
        <v>12.599999999999994</v>
      </c>
    </row>
    <row r="33" spans="1:37" ht="15">
      <c r="A33" s="165">
        <v>0.322916666666667</v>
      </c>
      <c r="B33" s="169">
        <v>10.8</v>
      </c>
      <c r="C33" s="169">
        <v>14.8</v>
      </c>
      <c r="D33" s="169">
        <v>10.6</v>
      </c>
      <c r="E33" s="169">
        <v>15.9</v>
      </c>
      <c r="F33" s="169">
        <v>12.9</v>
      </c>
      <c r="G33" s="169">
        <v>13</v>
      </c>
      <c r="H33" s="169">
        <v>26.9</v>
      </c>
      <c r="I33" s="169">
        <v>17.8</v>
      </c>
      <c r="J33" s="169">
        <v>25.9</v>
      </c>
      <c r="K33" s="169">
        <v>20.5</v>
      </c>
      <c r="L33" s="169">
        <v>26.3</v>
      </c>
      <c r="M33" s="169">
        <v>14</v>
      </c>
      <c r="N33" s="169">
        <v>14.4</v>
      </c>
      <c r="O33" s="169">
        <v>19</v>
      </c>
      <c r="P33" s="169">
        <v>18.7</v>
      </c>
      <c r="Q33" s="169">
        <v>17.8</v>
      </c>
      <c r="R33" s="169">
        <v>17.8</v>
      </c>
      <c r="S33" s="169">
        <v>18.2</v>
      </c>
      <c r="T33" s="169">
        <v>9.6</v>
      </c>
      <c r="U33" s="169">
        <v>10.1</v>
      </c>
      <c r="V33" s="169">
        <v>22.8</v>
      </c>
      <c r="W33" s="169">
        <v>27.2</v>
      </c>
      <c r="X33" s="169">
        <v>24.5</v>
      </c>
      <c r="Y33" s="169">
        <v>17.8</v>
      </c>
      <c r="Z33" s="169">
        <v>21.1</v>
      </c>
      <c r="AA33" s="169">
        <v>13.6</v>
      </c>
      <c r="AB33" s="169">
        <v>15.4</v>
      </c>
      <c r="AC33" s="169">
        <v>22.2</v>
      </c>
      <c r="AD33" s="169">
        <v>25.1</v>
      </c>
      <c r="AE33" s="169">
        <v>15.8</v>
      </c>
      <c r="AF33" s="192">
        <v>24.6</v>
      </c>
      <c r="AH33" s="162">
        <v>4</v>
      </c>
      <c r="AI33" s="47">
        <f>LARGE($AI$3:$BQ$26,4)</f>
        <v>68</v>
      </c>
      <c r="AK33" s="196">
        <f t="shared" si="24"/>
        <v>10</v>
      </c>
    </row>
    <row r="34" spans="1:37" ht="15">
      <c r="A34" s="165">
        <v>0.333333333333333</v>
      </c>
      <c r="B34" s="169">
        <v>10.8</v>
      </c>
      <c r="C34" s="169">
        <v>16.8</v>
      </c>
      <c r="D34" s="169">
        <v>11</v>
      </c>
      <c r="E34" s="169">
        <v>17.6</v>
      </c>
      <c r="F34" s="169">
        <v>14.3</v>
      </c>
      <c r="G34" s="169">
        <v>12.9</v>
      </c>
      <c r="H34" s="169">
        <v>27.5</v>
      </c>
      <c r="I34" s="169">
        <v>19.2</v>
      </c>
      <c r="J34" s="169">
        <v>28.6</v>
      </c>
      <c r="K34" s="169">
        <v>24.2</v>
      </c>
      <c r="L34" s="169">
        <v>31.1</v>
      </c>
      <c r="M34" s="169">
        <v>15.6</v>
      </c>
      <c r="N34" s="169">
        <v>16.8</v>
      </c>
      <c r="O34" s="169">
        <v>21.9</v>
      </c>
      <c r="P34" s="169">
        <v>22.6</v>
      </c>
      <c r="Q34" s="169">
        <v>21.1</v>
      </c>
      <c r="R34" s="169">
        <v>20.2</v>
      </c>
      <c r="S34" s="169">
        <v>20.6</v>
      </c>
      <c r="T34" s="169">
        <v>10.6</v>
      </c>
      <c r="U34" s="169">
        <v>9.6</v>
      </c>
      <c r="V34" s="169">
        <v>25.5</v>
      </c>
      <c r="W34" s="169">
        <v>29.5</v>
      </c>
      <c r="X34" s="169">
        <v>28.4</v>
      </c>
      <c r="Y34" s="169">
        <v>19.2</v>
      </c>
      <c r="Z34" s="169">
        <v>24.5</v>
      </c>
      <c r="AA34" s="169">
        <v>15.9</v>
      </c>
      <c r="AB34" s="169">
        <v>21.2</v>
      </c>
      <c r="AC34" s="169">
        <v>27.2</v>
      </c>
      <c r="AD34" s="169">
        <v>25.8</v>
      </c>
      <c r="AE34" s="169">
        <v>19.7</v>
      </c>
      <c r="AF34" s="192">
        <v>25.4</v>
      </c>
      <c r="AH34" s="162">
        <v>5</v>
      </c>
      <c r="AI34" s="47">
        <f>LARGE($AI$3:$BQ$26,5)</f>
        <v>67.6</v>
      </c>
      <c r="AK34" s="196">
        <f t="shared" si="24"/>
        <v>9.599999999999994</v>
      </c>
    </row>
    <row r="35" spans="1:37" ht="15">
      <c r="A35" s="165">
        <v>0.34375</v>
      </c>
      <c r="B35" s="169">
        <v>11.6</v>
      </c>
      <c r="C35" s="169">
        <v>15.5</v>
      </c>
      <c r="D35" s="169">
        <v>11</v>
      </c>
      <c r="E35" s="169">
        <v>19.3</v>
      </c>
      <c r="F35" s="169">
        <v>16.8</v>
      </c>
      <c r="G35" s="169">
        <v>13.5</v>
      </c>
      <c r="H35" s="169">
        <v>36.3</v>
      </c>
      <c r="I35" s="169">
        <v>26.4</v>
      </c>
      <c r="J35" s="169">
        <v>31.5</v>
      </c>
      <c r="K35" s="169">
        <v>27.8</v>
      </c>
      <c r="L35" s="169">
        <v>33.9</v>
      </c>
      <c r="M35" s="169">
        <v>16.4</v>
      </c>
      <c r="N35" s="169">
        <v>19.9</v>
      </c>
      <c r="O35" s="169">
        <v>23.5</v>
      </c>
      <c r="P35" s="169">
        <v>27.4</v>
      </c>
      <c r="Q35" s="169">
        <v>28.3</v>
      </c>
      <c r="R35" s="169">
        <v>23.5</v>
      </c>
      <c r="S35" s="169">
        <v>25.4</v>
      </c>
      <c r="T35" s="169">
        <v>14.9</v>
      </c>
      <c r="U35" s="169">
        <v>11</v>
      </c>
      <c r="V35" s="169">
        <v>31.6</v>
      </c>
      <c r="W35" s="169">
        <v>42</v>
      </c>
      <c r="X35" s="169">
        <v>32.6</v>
      </c>
      <c r="Y35" s="169">
        <v>19.7</v>
      </c>
      <c r="Z35" s="169">
        <v>28.8</v>
      </c>
      <c r="AA35" s="169">
        <v>18.3</v>
      </c>
      <c r="AB35" s="169">
        <v>26.6</v>
      </c>
      <c r="AC35" s="169">
        <v>33</v>
      </c>
      <c r="AD35" s="169">
        <v>32.3</v>
      </c>
      <c r="AE35" s="169">
        <v>25</v>
      </c>
      <c r="AF35" s="192">
        <v>28.2</v>
      </c>
      <c r="AH35" s="162">
        <v>6</v>
      </c>
      <c r="AI35" s="47">
        <f>LARGE($AI$3:$BQ$26,6)</f>
        <v>67.4</v>
      </c>
      <c r="AK35" s="196">
        <f t="shared" si="24"/>
        <v>9.400000000000006</v>
      </c>
    </row>
    <row r="36" spans="1:37" ht="15">
      <c r="A36" s="165">
        <v>0.354166666666667</v>
      </c>
      <c r="B36" s="169">
        <v>11.6</v>
      </c>
      <c r="C36" s="169">
        <v>15.4</v>
      </c>
      <c r="D36" s="169">
        <v>12</v>
      </c>
      <c r="E36" s="169">
        <v>17.3</v>
      </c>
      <c r="F36" s="169">
        <v>19.2</v>
      </c>
      <c r="G36" s="169">
        <v>14</v>
      </c>
      <c r="H36" s="169">
        <v>45.5</v>
      </c>
      <c r="I36" s="169">
        <v>32.2</v>
      </c>
      <c r="J36" s="169">
        <v>39.6</v>
      </c>
      <c r="K36" s="169">
        <v>32.9</v>
      </c>
      <c r="L36" s="169">
        <v>42.6</v>
      </c>
      <c r="M36" s="169">
        <v>17</v>
      </c>
      <c r="N36" s="169">
        <v>31</v>
      </c>
      <c r="O36" s="169">
        <v>30</v>
      </c>
      <c r="P36" s="169">
        <v>39.4</v>
      </c>
      <c r="Q36" s="169">
        <v>35.5</v>
      </c>
      <c r="R36" s="169">
        <v>35</v>
      </c>
      <c r="S36" s="169">
        <v>33.6</v>
      </c>
      <c r="T36" s="169">
        <v>19.7</v>
      </c>
      <c r="U36" s="169">
        <v>18.7</v>
      </c>
      <c r="V36" s="169">
        <v>37.2</v>
      </c>
      <c r="W36" s="169">
        <v>49.4</v>
      </c>
      <c r="X36" s="169">
        <v>42.8</v>
      </c>
      <c r="Y36" s="169">
        <v>32.2</v>
      </c>
      <c r="Z36" s="169">
        <v>33.1</v>
      </c>
      <c r="AA36" s="169">
        <v>25.7</v>
      </c>
      <c r="AB36" s="169">
        <v>31.6</v>
      </c>
      <c r="AC36" s="169">
        <v>44</v>
      </c>
      <c r="AD36" s="169">
        <v>47.8</v>
      </c>
      <c r="AE36" s="169">
        <v>33.6</v>
      </c>
      <c r="AF36" s="192">
        <v>40.4</v>
      </c>
      <c r="AH36" s="162">
        <v>7</v>
      </c>
      <c r="AI36" s="47">
        <f>LARGE($AI$3:$BQ$26,7)</f>
        <v>66</v>
      </c>
      <c r="AK36" s="196">
        <f t="shared" si="24"/>
        <v>8</v>
      </c>
    </row>
    <row r="37" spans="1:37" ht="15">
      <c r="A37" s="165">
        <v>0.364583333333333</v>
      </c>
      <c r="B37" s="169">
        <v>11.7</v>
      </c>
      <c r="C37" s="169">
        <v>15.9</v>
      </c>
      <c r="D37" s="169">
        <v>12</v>
      </c>
      <c r="E37" s="169">
        <v>19.6</v>
      </c>
      <c r="F37" s="169">
        <v>19.1</v>
      </c>
      <c r="G37" s="169">
        <v>13</v>
      </c>
      <c r="H37" s="169">
        <v>53.5</v>
      </c>
      <c r="I37" s="169">
        <v>35.5</v>
      </c>
      <c r="J37" s="169">
        <v>46.4</v>
      </c>
      <c r="K37" s="169">
        <v>37.9</v>
      </c>
      <c r="L37" s="169">
        <v>41.2</v>
      </c>
      <c r="M37" s="169">
        <v>18.7</v>
      </c>
      <c r="N37" s="169">
        <v>29.9</v>
      </c>
      <c r="O37" s="169">
        <v>29.1</v>
      </c>
      <c r="P37" s="169">
        <v>45.1</v>
      </c>
      <c r="Q37" s="169">
        <v>33.6</v>
      </c>
      <c r="R37" s="169">
        <v>38.4</v>
      </c>
      <c r="S37" s="169">
        <v>32.2</v>
      </c>
      <c r="T37" s="169">
        <v>21.6</v>
      </c>
      <c r="U37" s="169">
        <v>21.1</v>
      </c>
      <c r="V37" s="169">
        <v>40.6</v>
      </c>
      <c r="W37" s="169">
        <v>53.4</v>
      </c>
      <c r="X37" s="169">
        <v>49.6</v>
      </c>
      <c r="Y37" s="169">
        <v>38.9</v>
      </c>
      <c r="Z37" s="169">
        <v>30.7</v>
      </c>
      <c r="AA37" s="169">
        <v>26.8</v>
      </c>
      <c r="AB37" s="169">
        <v>42</v>
      </c>
      <c r="AC37" s="169">
        <v>46.8</v>
      </c>
      <c r="AD37" s="169">
        <v>51.9</v>
      </c>
      <c r="AE37" s="169">
        <v>37.9</v>
      </c>
      <c r="AF37" s="192">
        <v>43.2</v>
      </c>
      <c r="AH37" s="162">
        <v>8</v>
      </c>
      <c r="AI37" s="47">
        <f>LARGE($AI$3:$BQ$26,8)</f>
        <v>63.8</v>
      </c>
      <c r="AK37" s="196">
        <f t="shared" si="24"/>
        <v>5.799999999999997</v>
      </c>
    </row>
    <row r="38" spans="1:37" ht="15">
      <c r="A38" s="165">
        <v>0.375</v>
      </c>
      <c r="B38" s="169">
        <v>11.8</v>
      </c>
      <c r="C38" s="169">
        <v>20</v>
      </c>
      <c r="D38" s="169">
        <v>12.6</v>
      </c>
      <c r="E38" s="169">
        <v>22.1</v>
      </c>
      <c r="F38" s="169">
        <v>19.1</v>
      </c>
      <c r="G38" s="169">
        <v>14.4</v>
      </c>
      <c r="H38" s="169">
        <v>51.4</v>
      </c>
      <c r="I38" s="169">
        <v>37.9</v>
      </c>
      <c r="J38" s="169">
        <v>45.7</v>
      </c>
      <c r="K38" s="169">
        <v>37.4</v>
      </c>
      <c r="L38" s="169">
        <v>42.9</v>
      </c>
      <c r="M38" s="169">
        <v>19</v>
      </c>
      <c r="N38" s="169">
        <v>32.3</v>
      </c>
      <c r="O38" s="169">
        <v>31.8</v>
      </c>
      <c r="P38" s="169">
        <v>40.3</v>
      </c>
      <c r="Q38" s="169">
        <v>37.9</v>
      </c>
      <c r="R38" s="169">
        <v>49</v>
      </c>
      <c r="S38" s="169">
        <v>32.6</v>
      </c>
      <c r="T38" s="169">
        <v>19.7</v>
      </c>
      <c r="U38" s="169">
        <v>22.1</v>
      </c>
      <c r="V38" s="169">
        <v>40.3</v>
      </c>
      <c r="W38" s="169">
        <v>52.9</v>
      </c>
      <c r="X38" s="169">
        <v>48.2</v>
      </c>
      <c r="Y38" s="169">
        <v>46.1</v>
      </c>
      <c r="Z38" s="169">
        <v>31.7</v>
      </c>
      <c r="AA38" s="169">
        <v>24.2</v>
      </c>
      <c r="AB38" s="169">
        <v>42</v>
      </c>
      <c r="AC38" s="169">
        <v>47.9</v>
      </c>
      <c r="AD38" s="169">
        <v>55.6</v>
      </c>
      <c r="AE38" s="169">
        <v>38.9</v>
      </c>
      <c r="AF38" s="192">
        <v>46.5</v>
      </c>
      <c r="AH38" s="162">
        <v>9</v>
      </c>
      <c r="AI38" s="47">
        <f>LARGE($AI$3:$BQ$26,9)</f>
        <v>63.7</v>
      </c>
      <c r="AK38" s="196">
        <f t="shared" si="24"/>
        <v>5.700000000000003</v>
      </c>
    </row>
    <row r="39" spans="1:37" ht="15.75" thickBot="1">
      <c r="A39" s="165">
        <v>0.385416666666667</v>
      </c>
      <c r="B39" s="169">
        <v>11.7</v>
      </c>
      <c r="C39" s="169">
        <v>20.7</v>
      </c>
      <c r="D39" s="169">
        <v>12</v>
      </c>
      <c r="E39" s="169">
        <v>21.2</v>
      </c>
      <c r="F39" s="169">
        <v>20</v>
      </c>
      <c r="G39" s="169">
        <v>13.9</v>
      </c>
      <c r="H39" s="169">
        <v>53.6</v>
      </c>
      <c r="I39" s="169">
        <v>45.6</v>
      </c>
      <c r="J39" s="169">
        <v>45.4</v>
      </c>
      <c r="K39" s="169">
        <v>45</v>
      </c>
      <c r="L39" s="169">
        <v>37</v>
      </c>
      <c r="M39" s="169">
        <v>18.6</v>
      </c>
      <c r="N39" s="169">
        <v>32.4</v>
      </c>
      <c r="O39" s="169">
        <v>35.6</v>
      </c>
      <c r="P39" s="169">
        <v>42.7</v>
      </c>
      <c r="Q39" s="169">
        <v>38.9</v>
      </c>
      <c r="R39" s="169">
        <v>52.3</v>
      </c>
      <c r="S39" s="169">
        <v>32.6</v>
      </c>
      <c r="T39" s="169">
        <v>24</v>
      </c>
      <c r="U39" s="169">
        <v>22.1</v>
      </c>
      <c r="V39" s="169">
        <v>40.9</v>
      </c>
      <c r="W39" s="169">
        <v>63.5</v>
      </c>
      <c r="X39" s="169">
        <v>47.3</v>
      </c>
      <c r="Y39" s="169">
        <v>40.3</v>
      </c>
      <c r="Z39" s="169">
        <v>31.2</v>
      </c>
      <c r="AA39" s="169">
        <v>25.2</v>
      </c>
      <c r="AB39" s="169">
        <v>43.3</v>
      </c>
      <c r="AC39" s="169">
        <v>52.2</v>
      </c>
      <c r="AD39" s="169">
        <v>63.8</v>
      </c>
      <c r="AE39" s="169">
        <v>42.2</v>
      </c>
      <c r="AF39" s="192">
        <v>48.1</v>
      </c>
      <c r="AH39" s="163">
        <v>10</v>
      </c>
      <c r="AI39" s="191">
        <f>LARGE($AI$3:$BQ$26,10)</f>
        <v>63.3</v>
      </c>
      <c r="AK39" s="197">
        <f t="shared" si="24"/>
        <v>5.299999999999997</v>
      </c>
    </row>
    <row r="40" spans="1:41" ht="15">
      <c r="A40" s="165">
        <v>0.395833333333333</v>
      </c>
      <c r="B40" s="169">
        <v>11.8</v>
      </c>
      <c r="C40" s="169">
        <v>20.6</v>
      </c>
      <c r="D40" s="169">
        <v>13</v>
      </c>
      <c r="E40" s="169">
        <v>20</v>
      </c>
      <c r="F40" s="169">
        <v>20.2</v>
      </c>
      <c r="G40" s="169">
        <v>13.9</v>
      </c>
      <c r="H40" s="169">
        <v>58.6</v>
      </c>
      <c r="I40" s="169">
        <v>44.6</v>
      </c>
      <c r="J40" s="169">
        <v>48.7</v>
      </c>
      <c r="K40" s="169">
        <v>47.2</v>
      </c>
      <c r="L40" s="169">
        <v>38.4</v>
      </c>
      <c r="M40" s="169">
        <v>20.5</v>
      </c>
      <c r="N40" s="169">
        <v>33.8</v>
      </c>
      <c r="O40" s="169">
        <v>37.1</v>
      </c>
      <c r="P40" s="169">
        <v>40.8</v>
      </c>
      <c r="Q40" s="169">
        <v>38.9</v>
      </c>
      <c r="R40" s="169">
        <v>51.4</v>
      </c>
      <c r="S40" s="169">
        <v>31.2</v>
      </c>
      <c r="T40" s="169">
        <v>25.4</v>
      </c>
      <c r="U40" s="169">
        <v>21.6</v>
      </c>
      <c r="V40" s="169">
        <v>42</v>
      </c>
      <c r="W40" s="169">
        <v>69.4</v>
      </c>
      <c r="X40" s="169">
        <v>50.3</v>
      </c>
      <c r="Y40" s="169">
        <v>40.8</v>
      </c>
      <c r="Z40" s="169">
        <v>32.6</v>
      </c>
      <c r="AA40" s="169">
        <v>25</v>
      </c>
      <c r="AB40" s="169">
        <v>41.4</v>
      </c>
      <c r="AC40" s="169">
        <v>52</v>
      </c>
      <c r="AD40" s="169">
        <v>62.7</v>
      </c>
      <c r="AE40" s="169">
        <v>40.8</v>
      </c>
      <c r="AF40" s="192">
        <v>46.7</v>
      </c>
      <c r="AH40" s="174" t="s">
        <v>137</v>
      </c>
      <c r="AI40">
        <f>SUM(AI30:AI39)</f>
        <v>677.4999999999999</v>
      </c>
      <c r="AJ40" s="174" t="s">
        <v>137</v>
      </c>
      <c r="AK40">
        <f>SUM(AK30:AK39)</f>
        <v>97.49999999999999</v>
      </c>
      <c r="AO40" s="173"/>
    </row>
    <row r="41" spans="1:34" ht="15">
      <c r="A41" s="165">
        <v>0.40625</v>
      </c>
      <c r="B41" s="169">
        <v>11.8</v>
      </c>
      <c r="C41" s="169">
        <v>20.6</v>
      </c>
      <c r="D41" s="169">
        <v>12</v>
      </c>
      <c r="E41" s="169">
        <v>23.9</v>
      </c>
      <c r="F41" s="169">
        <v>20</v>
      </c>
      <c r="G41" s="169">
        <v>14.4</v>
      </c>
      <c r="H41" s="169">
        <v>68.7</v>
      </c>
      <c r="I41" s="169">
        <v>37.4</v>
      </c>
      <c r="J41" s="169">
        <v>47.8</v>
      </c>
      <c r="K41" s="169">
        <v>48.1</v>
      </c>
      <c r="L41" s="169">
        <v>37</v>
      </c>
      <c r="M41" s="169">
        <v>20.4</v>
      </c>
      <c r="N41" s="169">
        <v>32.3</v>
      </c>
      <c r="O41" s="169">
        <v>28.3</v>
      </c>
      <c r="P41" s="169">
        <v>42.2</v>
      </c>
      <c r="Q41" s="169">
        <v>41.8</v>
      </c>
      <c r="R41" s="169">
        <v>47</v>
      </c>
      <c r="S41" s="169">
        <v>32.6</v>
      </c>
      <c r="T41" s="169">
        <v>23.5</v>
      </c>
      <c r="U41" s="169">
        <v>26.4</v>
      </c>
      <c r="V41" s="169">
        <v>41.8</v>
      </c>
      <c r="W41" s="169">
        <v>70.8</v>
      </c>
      <c r="X41" s="169">
        <v>51.8</v>
      </c>
      <c r="Y41" s="169">
        <v>39.4</v>
      </c>
      <c r="Z41" s="169">
        <v>32.2</v>
      </c>
      <c r="AA41" s="169">
        <v>22.9</v>
      </c>
      <c r="AB41" s="169">
        <v>43.4</v>
      </c>
      <c r="AC41" s="169">
        <v>55.8</v>
      </c>
      <c r="AD41" s="169">
        <v>56.5</v>
      </c>
      <c r="AE41" s="169">
        <v>38.9</v>
      </c>
      <c r="AF41" s="192">
        <v>44.8</v>
      </c>
      <c r="AH41" s="67"/>
    </row>
    <row r="42" spans="1:34" ht="15">
      <c r="A42" s="165">
        <v>0.416666666666667</v>
      </c>
      <c r="B42" s="169">
        <v>13.2</v>
      </c>
      <c r="C42" s="169">
        <v>20.9</v>
      </c>
      <c r="D42" s="169">
        <v>12</v>
      </c>
      <c r="E42" s="169">
        <v>23.8</v>
      </c>
      <c r="F42" s="169">
        <v>19.1</v>
      </c>
      <c r="G42" s="169">
        <v>13.9</v>
      </c>
      <c r="H42" s="169">
        <v>70.6</v>
      </c>
      <c r="I42" s="169">
        <v>36</v>
      </c>
      <c r="J42" s="169">
        <v>51</v>
      </c>
      <c r="K42" s="169">
        <v>44</v>
      </c>
      <c r="L42" s="169">
        <v>36.5</v>
      </c>
      <c r="M42" s="169">
        <v>19.3</v>
      </c>
      <c r="N42" s="169">
        <v>35.7</v>
      </c>
      <c r="O42" s="169">
        <v>31.2</v>
      </c>
      <c r="P42" s="169">
        <v>42.7</v>
      </c>
      <c r="Q42" s="169">
        <v>43.2</v>
      </c>
      <c r="R42" s="169">
        <v>49</v>
      </c>
      <c r="S42" s="169">
        <v>31.7</v>
      </c>
      <c r="T42" s="169">
        <v>20.6</v>
      </c>
      <c r="U42" s="169">
        <v>29.8</v>
      </c>
      <c r="V42" s="169">
        <v>47.3</v>
      </c>
      <c r="W42" s="169">
        <v>63.3</v>
      </c>
      <c r="X42" s="169">
        <v>59.6</v>
      </c>
      <c r="Y42" s="169">
        <v>40.8</v>
      </c>
      <c r="Z42" s="169">
        <v>32.6</v>
      </c>
      <c r="AA42" s="169">
        <v>23.6</v>
      </c>
      <c r="AB42" s="169">
        <v>42.2</v>
      </c>
      <c r="AC42" s="169">
        <v>63.3</v>
      </c>
      <c r="AD42" s="169">
        <v>61.8</v>
      </c>
      <c r="AE42" s="169">
        <v>43.2</v>
      </c>
      <c r="AF42" s="192">
        <v>45.1</v>
      </c>
      <c r="AH42" s="67"/>
    </row>
    <row r="43" spans="1:34" ht="15">
      <c r="A43" s="165">
        <v>0.427083333333333</v>
      </c>
      <c r="B43" s="169">
        <v>11.9</v>
      </c>
      <c r="C43" s="169">
        <v>25.3</v>
      </c>
      <c r="D43" s="169">
        <v>12</v>
      </c>
      <c r="E43" s="169">
        <v>25.8</v>
      </c>
      <c r="F43" s="169">
        <v>19.1</v>
      </c>
      <c r="G43" s="169">
        <v>13.9</v>
      </c>
      <c r="H43" s="169">
        <v>76.3</v>
      </c>
      <c r="I43" s="169">
        <v>34.6</v>
      </c>
      <c r="J43" s="169">
        <v>60.1</v>
      </c>
      <c r="K43" s="169">
        <v>43.5</v>
      </c>
      <c r="L43" s="169">
        <v>34.1</v>
      </c>
      <c r="M43" s="169">
        <v>19.3</v>
      </c>
      <c r="N43" s="169">
        <v>38.1</v>
      </c>
      <c r="O43" s="169">
        <v>31.7</v>
      </c>
      <c r="P43" s="169">
        <v>38.4</v>
      </c>
      <c r="Q43" s="169">
        <v>42.2</v>
      </c>
      <c r="R43" s="169">
        <v>45.6</v>
      </c>
      <c r="S43" s="169">
        <v>35.5</v>
      </c>
      <c r="T43" s="169">
        <v>20.6</v>
      </c>
      <c r="U43" s="169">
        <v>30.2</v>
      </c>
      <c r="V43" s="169">
        <v>48.7</v>
      </c>
      <c r="W43" s="169">
        <v>61.8</v>
      </c>
      <c r="X43" s="169">
        <v>60.3</v>
      </c>
      <c r="Y43" s="169">
        <v>41.3</v>
      </c>
      <c r="Z43" s="169">
        <v>32.2</v>
      </c>
      <c r="AA43" s="169">
        <v>24</v>
      </c>
      <c r="AB43" s="169">
        <v>42.4</v>
      </c>
      <c r="AC43" s="169">
        <v>66.5</v>
      </c>
      <c r="AD43" s="169">
        <v>56.8</v>
      </c>
      <c r="AE43" s="169">
        <v>42.2</v>
      </c>
      <c r="AF43" s="192">
        <v>51.1</v>
      </c>
      <c r="AH43" s="67"/>
    </row>
    <row r="44" spans="1:34" ht="15">
      <c r="A44" s="165">
        <v>0.4375</v>
      </c>
      <c r="B44" s="169">
        <v>12.2</v>
      </c>
      <c r="C44" s="169">
        <v>23.4</v>
      </c>
      <c r="D44" s="169">
        <v>12.5</v>
      </c>
      <c r="E44" s="169">
        <v>25.1</v>
      </c>
      <c r="F44" s="169">
        <v>19.8</v>
      </c>
      <c r="G44" s="169">
        <v>13.9</v>
      </c>
      <c r="H44" s="169">
        <v>67.3</v>
      </c>
      <c r="I44" s="169">
        <v>35.5</v>
      </c>
      <c r="J44" s="169">
        <v>56.6</v>
      </c>
      <c r="K44" s="169">
        <v>47</v>
      </c>
      <c r="L44" s="169">
        <v>35.5</v>
      </c>
      <c r="M44" s="169">
        <v>19.5</v>
      </c>
      <c r="N44" s="169">
        <v>38.6</v>
      </c>
      <c r="O44" s="169">
        <v>31.2</v>
      </c>
      <c r="P44" s="169">
        <v>42.2</v>
      </c>
      <c r="Q44" s="169">
        <v>41.8</v>
      </c>
      <c r="R44" s="169">
        <v>47.5</v>
      </c>
      <c r="S44" s="169">
        <v>36.5</v>
      </c>
      <c r="T44" s="169">
        <v>24.5</v>
      </c>
      <c r="U44" s="169">
        <v>33.6</v>
      </c>
      <c r="V44" s="169">
        <v>50.6</v>
      </c>
      <c r="W44" s="169">
        <v>61.1</v>
      </c>
      <c r="X44" s="169">
        <v>45.6</v>
      </c>
      <c r="Y44" s="169">
        <v>40.3</v>
      </c>
      <c r="Z44" s="169">
        <v>32.2</v>
      </c>
      <c r="AA44" s="169">
        <v>24.4</v>
      </c>
      <c r="AB44" s="169">
        <v>36.1</v>
      </c>
      <c r="AC44" s="169">
        <v>66.5</v>
      </c>
      <c r="AD44" s="169">
        <v>55</v>
      </c>
      <c r="AE44" s="169">
        <v>43.7</v>
      </c>
      <c r="AF44" s="192">
        <v>50.2</v>
      </c>
      <c r="AH44" s="67"/>
    </row>
    <row r="45" spans="1:34" ht="15">
      <c r="A45" s="165">
        <v>0.447916666666667</v>
      </c>
      <c r="B45" s="169">
        <v>11.8</v>
      </c>
      <c r="C45" s="169">
        <v>24.2</v>
      </c>
      <c r="D45" s="169">
        <v>11</v>
      </c>
      <c r="E45" s="169">
        <v>26.2</v>
      </c>
      <c r="F45" s="169">
        <v>19.9</v>
      </c>
      <c r="G45" s="169">
        <v>13.5</v>
      </c>
      <c r="H45" s="169">
        <v>66.5</v>
      </c>
      <c r="I45" s="169">
        <v>42.2</v>
      </c>
      <c r="J45" s="169">
        <v>59.1</v>
      </c>
      <c r="K45" s="169">
        <v>49.4</v>
      </c>
      <c r="L45" s="169">
        <v>35</v>
      </c>
      <c r="M45" s="169">
        <v>20.7</v>
      </c>
      <c r="N45" s="169">
        <v>35.4</v>
      </c>
      <c r="O45" s="169">
        <v>33.1</v>
      </c>
      <c r="P45" s="169">
        <v>47.5</v>
      </c>
      <c r="Q45" s="169">
        <v>42.7</v>
      </c>
      <c r="R45" s="169">
        <v>44.2</v>
      </c>
      <c r="S45" s="169">
        <v>35</v>
      </c>
      <c r="T45" s="169">
        <v>24</v>
      </c>
      <c r="U45" s="169">
        <v>35</v>
      </c>
      <c r="V45" s="169">
        <v>52.7</v>
      </c>
      <c r="W45" s="169">
        <v>66</v>
      </c>
      <c r="X45" s="169">
        <v>45.6</v>
      </c>
      <c r="Y45" s="169">
        <v>42.2</v>
      </c>
      <c r="Z45" s="169">
        <v>35</v>
      </c>
      <c r="AA45" s="169">
        <v>24.8</v>
      </c>
      <c r="AB45" s="169">
        <v>37.4</v>
      </c>
      <c r="AC45" s="169">
        <v>67.6</v>
      </c>
      <c r="AD45" s="169">
        <v>58.3</v>
      </c>
      <c r="AE45" s="169">
        <v>44.6</v>
      </c>
      <c r="AF45" s="192">
        <v>52.8</v>
      </c>
      <c r="AH45" s="67"/>
    </row>
    <row r="46" spans="1:34" ht="15">
      <c r="A46" s="165">
        <v>0.458333333333333</v>
      </c>
      <c r="B46" s="169">
        <v>12.2</v>
      </c>
      <c r="C46" s="169">
        <v>21.5</v>
      </c>
      <c r="D46" s="169">
        <v>11</v>
      </c>
      <c r="E46" s="169">
        <v>25</v>
      </c>
      <c r="F46" s="169">
        <v>21.5</v>
      </c>
      <c r="G46" s="169">
        <v>13.5</v>
      </c>
      <c r="H46" s="169">
        <v>49.4</v>
      </c>
      <c r="I46" s="169">
        <v>37.9</v>
      </c>
      <c r="J46" s="169">
        <v>57.5</v>
      </c>
      <c r="K46" s="169">
        <v>49</v>
      </c>
      <c r="L46" s="169">
        <v>33.1</v>
      </c>
      <c r="M46" s="169">
        <v>19.9</v>
      </c>
      <c r="N46" s="169">
        <v>35.8</v>
      </c>
      <c r="O46" s="169">
        <v>31.2</v>
      </c>
      <c r="P46" s="169">
        <v>50.4</v>
      </c>
      <c r="Q46" s="169">
        <v>42.7</v>
      </c>
      <c r="R46" s="169">
        <v>43.2</v>
      </c>
      <c r="S46" s="169">
        <v>33.6</v>
      </c>
      <c r="T46" s="169">
        <v>21.6</v>
      </c>
      <c r="U46" s="169">
        <v>31.2</v>
      </c>
      <c r="V46" s="169">
        <v>50.6</v>
      </c>
      <c r="W46" s="169">
        <v>65.5</v>
      </c>
      <c r="X46" s="169">
        <v>44.2</v>
      </c>
      <c r="Y46" s="169">
        <v>40.8</v>
      </c>
      <c r="Z46" s="169">
        <v>31.2</v>
      </c>
      <c r="AA46" s="169">
        <v>27.1</v>
      </c>
      <c r="AB46" s="169">
        <v>36.5</v>
      </c>
      <c r="AC46" s="169">
        <v>67.6</v>
      </c>
      <c r="AD46" s="169">
        <v>46.1</v>
      </c>
      <c r="AE46" s="169">
        <v>41.8</v>
      </c>
      <c r="AF46" s="192">
        <v>51.3</v>
      </c>
      <c r="AH46" s="67"/>
    </row>
    <row r="47" spans="1:34" ht="15">
      <c r="A47" s="165">
        <v>0.46875</v>
      </c>
      <c r="B47" s="169">
        <v>12.3</v>
      </c>
      <c r="C47" s="169">
        <v>21.7</v>
      </c>
      <c r="D47" s="169">
        <v>12</v>
      </c>
      <c r="E47" s="169">
        <v>25.2</v>
      </c>
      <c r="F47" s="169">
        <v>22.4</v>
      </c>
      <c r="G47" s="169">
        <v>13</v>
      </c>
      <c r="H47" s="169">
        <v>51.4</v>
      </c>
      <c r="I47" s="169">
        <v>40.8</v>
      </c>
      <c r="J47" s="169">
        <v>50.8</v>
      </c>
      <c r="K47" s="169">
        <v>48.2</v>
      </c>
      <c r="L47" s="169">
        <v>35</v>
      </c>
      <c r="M47" s="169">
        <v>21.3</v>
      </c>
      <c r="N47" s="169">
        <v>35.6</v>
      </c>
      <c r="O47" s="169">
        <v>33.1</v>
      </c>
      <c r="P47" s="169">
        <v>49.9</v>
      </c>
      <c r="Q47" s="169">
        <v>43.2</v>
      </c>
      <c r="R47" s="169">
        <v>44.2</v>
      </c>
      <c r="S47" s="169">
        <v>32.6</v>
      </c>
      <c r="T47" s="169">
        <v>21.6</v>
      </c>
      <c r="U47" s="169">
        <v>33.1</v>
      </c>
      <c r="V47" s="169">
        <v>52.3</v>
      </c>
      <c r="W47" s="169">
        <v>68</v>
      </c>
      <c r="X47" s="169">
        <v>45.6</v>
      </c>
      <c r="Y47" s="169">
        <v>43.2</v>
      </c>
      <c r="Z47" s="169">
        <v>33.1</v>
      </c>
      <c r="AA47" s="169">
        <v>27.7</v>
      </c>
      <c r="AB47" s="169">
        <v>38.8</v>
      </c>
      <c r="AC47" s="169">
        <v>67.4</v>
      </c>
      <c r="AD47" s="169">
        <v>47.5</v>
      </c>
      <c r="AE47" s="169">
        <v>42.2</v>
      </c>
      <c r="AF47" s="192">
        <v>48</v>
      </c>
      <c r="AH47" s="67"/>
    </row>
    <row r="48" spans="1:34" ht="15">
      <c r="A48" s="165">
        <v>0.479166666666667</v>
      </c>
      <c r="B48" s="169">
        <v>11.7</v>
      </c>
      <c r="C48" s="169">
        <v>22.7</v>
      </c>
      <c r="D48" s="169">
        <v>12.6</v>
      </c>
      <c r="E48" s="169">
        <v>23.4</v>
      </c>
      <c r="F48" s="169">
        <v>22.2</v>
      </c>
      <c r="G48" s="169">
        <v>13.9</v>
      </c>
      <c r="H48" s="169">
        <v>48.5</v>
      </c>
      <c r="I48" s="169">
        <v>40.8</v>
      </c>
      <c r="J48" s="169">
        <v>50</v>
      </c>
      <c r="K48" s="169">
        <v>51.1</v>
      </c>
      <c r="L48" s="169">
        <v>36.5</v>
      </c>
      <c r="M48" s="169">
        <v>21.8</v>
      </c>
      <c r="N48" s="169">
        <v>38.6</v>
      </c>
      <c r="O48" s="169">
        <v>32.6</v>
      </c>
      <c r="P48" s="169">
        <v>48.5</v>
      </c>
      <c r="Q48" s="169">
        <v>45.6</v>
      </c>
      <c r="R48" s="169">
        <v>45.6</v>
      </c>
      <c r="S48" s="169">
        <v>31.7</v>
      </c>
      <c r="T48" s="169">
        <v>20.2</v>
      </c>
      <c r="U48" s="169">
        <v>34.1</v>
      </c>
      <c r="V48" s="169">
        <v>53</v>
      </c>
      <c r="W48" s="169">
        <v>65.2</v>
      </c>
      <c r="X48" s="169">
        <v>42.7</v>
      </c>
      <c r="Y48" s="169">
        <v>48.5</v>
      </c>
      <c r="Z48" s="169">
        <v>35</v>
      </c>
      <c r="AA48" s="169">
        <v>33.8</v>
      </c>
      <c r="AB48" s="169">
        <v>40</v>
      </c>
      <c r="AC48" s="169">
        <v>63.8</v>
      </c>
      <c r="AD48" s="169">
        <v>49.9</v>
      </c>
      <c r="AE48" s="169">
        <v>45.6</v>
      </c>
      <c r="AF48" s="192">
        <v>45.1</v>
      </c>
      <c r="AH48" s="67"/>
    </row>
    <row r="49" spans="1:34" ht="15">
      <c r="A49" s="165">
        <v>0.489583333333333</v>
      </c>
      <c r="B49" s="169">
        <v>11.8</v>
      </c>
      <c r="C49" s="169">
        <v>20.4</v>
      </c>
      <c r="D49" s="169">
        <v>11.7</v>
      </c>
      <c r="E49" s="169">
        <v>23.7</v>
      </c>
      <c r="F49" s="169">
        <v>21.2</v>
      </c>
      <c r="G49" s="169">
        <v>14.6</v>
      </c>
      <c r="H49" s="169">
        <v>49</v>
      </c>
      <c r="I49" s="169">
        <v>39.8</v>
      </c>
      <c r="J49" s="169">
        <v>46.8</v>
      </c>
      <c r="K49" s="169">
        <v>46.3</v>
      </c>
      <c r="L49" s="169">
        <v>34.6</v>
      </c>
      <c r="M49" s="169">
        <v>22.8</v>
      </c>
      <c r="N49" s="169">
        <v>31.6</v>
      </c>
      <c r="O49" s="169">
        <v>29.8</v>
      </c>
      <c r="P49" s="169">
        <v>51.8</v>
      </c>
      <c r="Q49" s="169">
        <v>44.2</v>
      </c>
      <c r="R49" s="169">
        <v>43.2</v>
      </c>
      <c r="S49" s="169">
        <v>34.1</v>
      </c>
      <c r="T49" s="169">
        <v>21.6</v>
      </c>
      <c r="U49" s="169">
        <v>36</v>
      </c>
      <c r="V49" s="169">
        <v>51</v>
      </c>
      <c r="W49" s="169">
        <v>64.8</v>
      </c>
      <c r="X49" s="169">
        <v>41.3</v>
      </c>
      <c r="Y49" s="169">
        <v>49</v>
      </c>
      <c r="Z49" s="169">
        <v>33.1</v>
      </c>
      <c r="AA49" s="169">
        <v>32.6</v>
      </c>
      <c r="AB49" s="169">
        <v>38.6</v>
      </c>
      <c r="AC49" s="169">
        <v>62.2</v>
      </c>
      <c r="AD49" s="169">
        <v>51.8</v>
      </c>
      <c r="AE49" s="169">
        <v>50.9</v>
      </c>
      <c r="AF49" s="192">
        <v>45.9</v>
      </c>
      <c r="AH49" s="67"/>
    </row>
    <row r="50" spans="1:34" ht="15">
      <c r="A50" s="165">
        <v>0.5</v>
      </c>
      <c r="B50" s="169">
        <v>11.2</v>
      </c>
      <c r="C50" s="169">
        <v>20.3</v>
      </c>
      <c r="D50" s="169">
        <v>10.5</v>
      </c>
      <c r="E50" s="169">
        <v>24.2</v>
      </c>
      <c r="F50" s="169">
        <v>22.1</v>
      </c>
      <c r="G50" s="169">
        <v>16.3</v>
      </c>
      <c r="H50" s="169">
        <v>46.6</v>
      </c>
      <c r="I50" s="169">
        <v>40.3</v>
      </c>
      <c r="J50" s="169">
        <v>52</v>
      </c>
      <c r="K50" s="169">
        <v>45.6</v>
      </c>
      <c r="L50" s="169">
        <v>35</v>
      </c>
      <c r="M50" s="169">
        <v>26.1</v>
      </c>
      <c r="N50" s="169">
        <v>30.5</v>
      </c>
      <c r="O50" s="169">
        <v>28.3</v>
      </c>
      <c r="P50" s="169">
        <v>50.9</v>
      </c>
      <c r="Q50" s="169">
        <v>43.2</v>
      </c>
      <c r="R50" s="169">
        <v>42.2</v>
      </c>
      <c r="S50" s="169">
        <v>33.6</v>
      </c>
      <c r="T50" s="169">
        <v>20.6</v>
      </c>
      <c r="U50" s="169">
        <v>32.6</v>
      </c>
      <c r="V50" s="169">
        <v>44.2</v>
      </c>
      <c r="W50" s="169">
        <v>67.7</v>
      </c>
      <c r="X50" s="169">
        <v>47</v>
      </c>
      <c r="Y50" s="169">
        <v>47</v>
      </c>
      <c r="Z50" s="169">
        <v>33.6</v>
      </c>
      <c r="AA50" s="169">
        <v>33.3</v>
      </c>
      <c r="AB50" s="169">
        <v>41.2</v>
      </c>
      <c r="AC50" s="169">
        <v>51.9</v>
      </c>
      <c r="AD50" s="169">
        <v>53.8</v>
      </c>
      <c r="AE50" s="169">
        <v>48</v>
      </c>
      <c r="AF50" s="192">
        <v>41.3</v>
      </c>
      <c r="AH50" s="67"/>
    </row>
    <row r="51" spans="1:34" ht="15">
      <c r="A51" s="165">
        <v>0.510416666666667</v>
      </c>
      <c r="B51" s="169">
        <v>12.3</v>
      </c>
      <c r="C51" s="169">
        <v>20.3</v>
      </c>
      <c r="D51" s="169">
        <v>11.1</v>
      </c>
      <c r="E51" s="169">
        <v>25</v>
      </c>
      <c r="F51" s="169">
        <v>23</v>
      </c>
      <c r="G51" s="169">
        <v>16.8</v>
      </c>
      <c r="H51" s="169">
        <v>45.6</v>
      </c>
      <c r="I51" s="169">
        <v>43.7</v>
      </c>
      <c r="J51" s="169">
        <v>53.2</v>
      </c>
      <c r="K51" s="169">
        <v>51.7</v>
      </c>
      <c r="L51" s="169">
        <v>35</v>
      </c>
      <c r="M51" s="169">
        <v>32.2</v>
      </c>
      <c r="N51" s="169">
        <v>30.9</v>
      </c>
      <c r="O51" s="169">
        <v>30.2</v>
      </c>
      <c r="P51" s="169">
        <v>46.6</v>
      </c>
      <c r="Q51" s="169">
        <v>44.2</v>
      </c>
      <c r="R51" s="169">
        <v>44.6</v>
      </c>
      <c r="S51" s="169">
        <v>35</v>
      </c>
      <c r="T51" s="169">
        <v>21.1</v>
      </c>
      <c r="U51" s="169">
        <v>36</v>
      </c>
      <c r="V51" s="169">
        <v>45.4</v>
      </c>
      <c r="W51" s="169">
        <v>59.9</v>
      </c>
      <c r="X51" s="169">
        <v>49.4</v>
      </c>
      <c r="Y51" s="169">
        <v>40.8</v>
      </c>
      <c r="Z51" s="169">
        <v>37</v>
      </c>
      <c r="AA51" s="169">
        <v>34.6</v>
      </c>
      <c r="AB51" s="169">
        <v>39.8</v>
      </c>
      <c r="AC51" s="169">
        <v>50.9</v>
      </c>
      <c r="AD51" s="169">
        <v>57.1</v>
      </c>
      <c r="AE51" s="169">
        <v>40.3</v>
      </c>
      <c r="AF51" s="192">
        <v>46.3</v>
      </c>
      <c r="AH51" s="67"/>
    </row>
    <row r="52" spans="1:34" ht="15">
      <c r="A52" s="165">
        <v>0.520833333333333</v>
      </c>
      <c r="B52" s="169">
        <v>11.8</v>
      </c>
      <c r="C52" s="169">
        <v>20</v>
      </c>
      <c r="D52" s="169">
        <v>11.5</v>
      </c>
      <c r="E52" s="169">
        <v>27.2</v>
      </c>
      <c r="F52" s="169">
        <v>22.6</v>
      </c>
      <c r="G52" s="169">
        <v>16.3</v>
      </c>
      <c r="H52" s="169">
        <v>51.8</v>
      </c>
      <c r="I52" s="169">
        <v>39.8</v>
      </c>
      <c r="J52" s="169">
        <v>60.4</v>
      </c>
      <c r="K52" s="169">
        <v>52</v>
      </c>
      <c r="L52" s="169">
        <v>35</v>
      </c>
      <c r="M52" s="169">
        <v>31.2</v>
      </c>
      <c r="N52" s="169">
        <v>29.2</v>
      </c>
      <c r="O52" s="169">
        <v>29.3</v>
      </c>
      <c r="P52" s="169">
        <v>47.5</v>
      </c>
      <c r="Q52" s="169">
        <v>46.6</v>
      </c>
      <c r="R52" s="169">
        <v>51.4</v>
      </c>
      <c r="S52" s="169">
        <v>36</v>
      </c>
      <c r="T52" s="169">
        <v>19.2</v>
      </c>
      <c r="U52" s="169">
        <v>34.1</v>
      </c>
      <c r="V52" s="169">
        <v>46.7</v>
      </c>
      <c r="W52" s="169">
        <v>60.2</v>
      </c>
      <c r="X52" s="169">
        <v>53.8</v>
      </c>
      <c r="Y52" s="169">
        <v>39.8</v>
      </c>
      <c r="Z52" s="169">
        <v>33.1</v>
      </c>
      <c r="AA52" s="169">
        <v>35.9</v>
      </c>
      <c r="AB52" s="169">
        <v>39.3</v>
      </c>
      <c r="AC52" s="169">
        <v>54.6</v>
      </c>
      <c r="AD52" s="169">
        <v>48</v>
      </c>
      <c r="AE52" s="169">
        <v>42.7</v>
      </c>
      <c r="AF52" s="192">
        <v>53.3</v>
      </c>
      <c r="AH52" s="67"/>
    </row>
    <row r="53" spans="1:34" ht="15">
      <c r="A53" s="165">
        <v>0.53125</v>
      </c>
      <c r="B53" s="169">
        <v>11.8</v>
      </c>
      <c r="C53" s="169">
        <v>20</v>
      </c>
      <c r="D53" s="169">
        <v>10.6</v>
      </c>
      <c r="E53" s="169">
        <v>25.8</v>
      </c>
      <c r="F53" s="169">
        <v>22</v>
      </c>
      <c r="G53" s="169">
        <v>16</v>
      </c>
      <c r="H53" s="169">
        <v>56.6</v>
      </c>
      <c r="I53" s="169">
        <v>40.8</v>
      </c>
      <c r="J53" s="169">
        <v>63.7</v>
      </c>
      <c r="K53" s="169">
        <v>50.4</v>
      </c>
      <c r="L53" s="169">
        <v>34.1</v>
      </c>
      <c r="M53" s="169">
        <v>33.8</v>
      </c>
      <c r="N53" s="169">
        <v>29.9</v>
      </c>
      <c r="O53" s="169">
        <v>30.7</v>
      </c>
      <c r="P53" s="169">
        <v>49.9</v>
      </c>
      <c r="Q53" s="169">
        <v>49</v>
      </c>
      <c r="R53" s="169">
        <v>50.9</v>
      </c>
      <c r="S53" s="169">
        <v>32.6</v>
      </c>
      <c r="T53" s="169">
        <v>20.6</v>
      </c>
      <c r="U53" s="169">
        <v>28.3</v>
      </c>
      <c r="V53" s="169">
        <v>44.3</v>
      </c>
      <c r="W53" s="169">
        <v>61.8</v>
      </c>
      <c r="X53" s="169">
        <v>58.6</v>
      </c>
      <c r="Y53" s="169">
        <v>43.2</v>
      </c>
      <c r="Z53" s="169">
        <v>35.5</v>
      </c>
      <c r="AA53" s="169">
        <v>36.1</v>
      </c>
      <c r="AB53" s="169">
        <v>38.6</v>
      </c>
      <c r="AC53" s="169">
        <v>58.8</v>
      </c>
      <c r="AD53" s="169">
        <v>52.8</v>
      </c>
      <c r="AE53" s="169">
        <v>44.2</v>
      </c>
      <c r="AF53" s="192">
        <v>51.3</v>
      </c>
      <c r="AH53" s="67"/>
    </row>
    <row r="54" spans="1:34" ht="15">
      <c r="A54" s="165">
        <v>0.541666666666667</v>
      </c>
      <c r="B54" s="169">
        <v>11.3</v>
      </c>
      <c r="C54" s="169">
        <v>20.3</v>
      </c>
      <c r="D54" s="169">
        <v>10.6</v>
      </c>
      <c r="E54" s="169">
        <v>25.1</v>
      </c>
      <c r="F54" s="169">
        <v>21.1</v>
      </c>
      <c r="G54" s="169">
        <v>15.8</v>
      </c>
      <c r="H54" s="169">
        <v>54.7</v>
      </c>
      <c r="I54" s="169">
        <v>39.4</v>
      </c>
      <c r="J54" s="169">
        <v>60.7</v>
      </c>
      <c r="K54" s="169">
        <v>55.2</v>
      </c>
      <c r="L54" s="169">
        <v>34.1</v>
      </c>
      <c r="M54" s="169">
        <v>35.3</v>
      </c>
      <c r="N54" s="169">
        <v>27.9</v>
      </c>
      <c r="O54" s="169">
        <v>32.2</v>
      </c>
      <c r="P54" s="169">
        <v>48.5</v>
      </c>
      <c r="Q54" s="169">
        <v>52.8</v>
      </c>
      <c r="R54" s="169">
        <v>47.5</v>
      </c>
      <c r="S54" s="169">
        <v>34.6</v>
      </c>
      <c r="T54" s="169">
        <v>23</v>
      </c>
      <c r="U54" s="169">
        <v>25.4</v>
      </c>
      <c r="V54" s="169">
        <v>47.1</v>
      </c>
      <c r="W54" s="169">
        <v>57.8</v>
      </c>
      <c r="X54" s="169">
        <v>52.3</v>
      </c>
      <c r="Y54" s="169">
        <v>40.8</v>
      </c>
      <c r="Z54" s="169">
        <v>36</v>
      </c>
      <c r="AA54" s="169">
        <v>32.8</v>
      </c>
      <c r="AB54" s="169">
        <v>42.1</v>
      </c>
      <c r="AC54" s="169">
        <v>58</v>
      </c>
      <c r="AD54" s="169">
        <v>51.4</v>
      </c>
      <c r="AE54" s="169">
        <v>45.1</v>
      </c>
      <c r="AF54" s="192">
        <v>48.2</v>
      </c>
      <c r="AH54" s="67"/>
    </row>
    <row r="55" spans="1:34" ht="15">
      <c r="A55" s="165">
        <v>0.552083333333333</v>
      </c>
      <c r="B55" s="169">
        <v>12.2</v>
      </c>
      <c r="C55" s="169">
        <v>18</v>
      </c>
      <c r="D55" s="169">
        <v>11.3</v>
      </c>
      <c r="E55" s="169">
        <v>26.7</v>
      </c>
      <c r="F55" s="169">
        <v>21.1</v>
      </c>
      <c r="G55" s="169">
        <v>13.5</v>
      </c>
      <c r="H55" s="169">
        <v>53.8</v>
      </c>
      <c r="I55" s="169">
        <v>38.9</v>
      </c>
      <c r="J55" s="169">
        <v>60.5</v>
      </c>
      <c r="K55" s="169">
        <v>57.7</v>
      </c>
      <c r="L55" s="169">
        <v>34.6</v>
      </c>
      <c r="M55" s="169">
        <v>35.8</v>
      </c>
      <c r="N55" s="169">
        <v>28.8</v>
      </c>
      <c r="O55" s="169">
        <v>31.7</v>
      </c>
      <c r="P55" s="169">
        <v>44.2</v>
      </c>
      <c r="Q55" s="169">
        <v>50.9</v>
      </c>
      <c r="R55" s="169">
        <v>48.5</v>
      </c>
      <c r="S55" s="169">
        <v>32.6</v>
      </c>
      <c r="T55" s="169">
        <v>26.9</v>
      </c>
      <c r="U55" s="169">
        <v>24.5</v>
      </c>
      <c r="V55" s="169">
        <v>52.2</v>
      </c>
      <c r="W55" s="169">
        <v>56.6</v>
      </c>
      <c r="X55" s="169">
        <v>52.8</v>
      </c>
      <c r="Y55" s="169">
        <v>41.8</v>
      </c>
      <c r="Z55" s="169">
        <v>35.5</v>
      </c>
      <c r="AA55" s="169">
        <v>32.1</v>
      </c>
      <c r="AB55" s="169">
        <v>41.8</v>
      </c>
      <c r="AC55" s="169">
        <v>60</v>
      </c>
      <c r="AD55" s="169">
        <v>46.6</v>
      </c>
      <c r="AE55" s="169">
        <v>43.7</v>
      </c>
      <c r="AF55" s="192">
        <v>47</v>
      </c>
      <c r="AH55" s="160"/>
    </row>
    <row r="56" spans="1:34" ht="15">
      <c r="A56" s="165">
        <v>0.5625</v>
      </c>
      <c r="B56" s="169">
        <v>11.3</v>
      </c>
      <c r="C56" s="169">
        <v>17.3</v>
      </c>
      <c r="D56" s="169">
        <v>10.6</v>
      </c>
      <c r="E56" s="169">
        <v>24.3</v>
      </c>
      <c r="F56" s="169">
        <v>20.6</v>
      </c>
      <c r="G56" s="169">
        <v>15</v>
      </c>
      <c r="H56" s="169">
        <v>56.2</v>
      </c>
      <c r="I56" s="169">
        <v>38.9</v>
      </c>
      <c r="J56" s="169">
        <v>57.4</v>
      </c>
      <c r="K56" s="169">
        <v>54.4</v>
      </c>
      <c r="L56" s="169">
        <v>34.6</v>
      </c>
      <c r="M56" s="169">
        <v>32.9</v>
      </c>
      <c r="N56" s="169">
        <v>29</v>
      </c>
      <c r="O56" s="169">
        <v>27.8</v>
      </c>
      <c r="P56" s="169">
        <v>44.6</v>
      </c>
      <c r="Q56" s="169">
        <v>50.9</v>
      </c>
      <c r="R56" s="169">
        <v>50.4</v>
      </c>
      <c r="S56" s="169">
        <v>34.1</v>
      </c>
      <c r="T56" s="169">
        <v>27.4</v>
      </c>
      <c r="U56" s="169">
        <v>25.9</v>
      </c>
      <c r="V56" s="169">
        <v>53.2</v>
      </c>
      <c r="W56" s="169">
        <v>54.1</v>
      </c>
      <c r="X56" s="169">
        <v>49.4</v>
      </c>
      <c r="Y56" s="169">
        <v>41.3</v>
      </c>
      <c r="Z56" s="169">
        <v>34.1</v>
      </c>
      <c r="AA56" s="169">
        <v>35.1</v>
      </c>
      <c r="AB56" s="169">
        <v>41.9</v>
      </c>
      <c r="AC56" s="169">
        <v>59.4</v>
      </c>
      <c r="AD56" s="169">
        <v>47.5</v>
      </c>
      <c r="AE56" s="169">
        <v>43.7</v>
      </c>
      <c r="AF56" s="192">
        <v>45.8</v>
      </c>
      <c r="AH56" s="160"/>
    </row>
    <row r="57" spans="1:34" ht="15">
      <c r="A57" s="165">
        <v>0.572916666666667</v>
      </c>
      <c r="B57" s="169">
        <v>11.7</v>
      </c>
      <c r="C57" s="169">
        <v>17.4</v>
      </c>
      <c r="D57" s="169">
        <v>11.6</v>
      </c>
      <c r="E57" s="169">
        <v>24.8</v>
      </c>
      <c r="F57" s="169">
        <v>21.2</v>
      </c>
      <c r="G57" s="169">
        <v>15.4</v>
      </c>
      <c r="H57" s="169">
        <v>51.8</v>
      </c>
      <c r="I57" s="169">
        <v>38.4</v>
      </c>
      <c r="J57" s="169">
        <v>53.5</v>
      </c>
      <c r="K57" s="169">
        <v>54.2</v>
      </c>
      <c r="L57" s="169">
        <v>33.1</v>
      </c>
      <c r="M57" s="169">
        <v>33.1</v>
      </c>
      <c r="N57" s="169">
        <v>27.2</v>
      </c>
      <c r="O57" s="169">
        <v>29.3</v>
      </c>
      <c r="P57" s="169">
        <v>43.2</v>
      </c>
      <c r="Q57" s="169">
        <v>51.8</v>
      </c>
      <c r="R57" s="169">
        <v>47.5</v>
      </c>
      <c r="S57" s="169">
        <v>32.6</v>
      </c>
      <c r="T57" s="169">
        <v>25</v>
      </c>
      <c r="U57" s="169">
        <v>28.3</v>
      </c>
      <c r="V57" s="169">
        <v>49.2</v>
      </c>
      <c r="W57" s="169">
        <v>53.2</v>
      </c>
      <c r="X57" s="169">
        <v>48</v>
      </c>
      <c r="Y57" s="169">
        <v>38.4</v>
      </c>
      <c r="Z57" s="169">
        <v>33.1</v>
      </c>
      <c r="AA57" s="169">
        <v>35.8</v>
      </c>
      <c r="AB57" s="169">
        <v>40</v>
      </c>
      <c r="AC57" s="169">
        <v>57.9</v>
      </c>
      <c r="AD57" s="169">
        <v>46.6</v>
      </c>
      <c r="AE57" s="169">
        <v>41.8</v>
      </c>
      <c r="AF57" s="192">
        <v>44</v>
      </c>
      <c r="AH57" s="160"/>
    </row>
    <row r="58" spans="1:34" ht="15">
      <c r="A58" s="165">
        <v>0.583333333333333</v>
      </c>
      <c r="B58" s="169">
        <v>11.2</v>
      </c>
      <c r="C58" s="169">
        <v>18.6</v>
      </c>
      <c r="D58" s="169">
        <v>11.6</v>
      </c>
      <c r="E58" s="169">
        <v>23.8</v>
      </c>
      <c r="F58" s="169">
        <v>20.6</v>
      </c>
      <c r="G58" s="169">
        <v>15.8</v>
      </c>
      <c r="H58" s="169">
        <v>50.4</v>
      </c>
      <c r="I58" s="169">
        <v>39.8</v>
      </c>
      <c r="J58" s="169">
        <v>53.3</v>
      </c>
      <c r="K58" s="169">
        <v>55</v>
      </c>
      <c r="L58" s="169">
        <v>30.2</v>
      </c>
      <c r="M58" s="169">
        <v>35.4</v>
      </c>
      <c r="N58" s="169">
        <v>26.3</v>
      </c>
      <c r="O58" s="169">
        <v>26.9</v>
      </c>
      <c r="P58" s="169">
        <v>42.7</v>
      </c>
      <c r="Q58" s="169">
        <v>50.9</v>
      </c>
      <c r="R58" s="169">
        <v>44.2</v>
      </c>
      <c r="S58" s="169">
        <v>33.6</v>
      </c>
      <c r="T58" s="169">
        <v>26.9</v>
      </c>
      <c r="U58" s="169">
        <v>27.4</v>
      </c>
      <c r="V58" s="169">
        <v>47.6</v>
      </c>
      <c r="W58" s="169">
        <v>48.2</v>
      </c>
      <c r="X58" s="169">
        <v>43.7</v>
      </c>
      <c r="Y58" s="169">
        <v>37.4</v>
      </c>
      <c r="Z58" s="169">
        <v>33.6</v>
      </c>
      <c r="AA58" s="169">
        <v>39.3</v>
      </c>
      <c r="AB58" s="169">
        <v>40.4</v>
      </c>
      <c r="AC58" s="169">
        <v>60.2</v>
      </c>
      <c r="AD58" s="169">
        <v>42.2</v>
      </c>
      <c r="AE58" s="169">
        <v>40.3</v>
      </c>
      <c r="AF58" s="192">
        <v>44.4</v>
      </c>
      <c r="AH58" s="160"/>
    </row>
    <row r="59" spans="1:34" ht="15">
      <c r="A59" s="165">
        <v>0.59375</v>
      </c>
      <c r="B59" s="169">
        <v>11.8</v>
      </c>
      <c r="C59" s="169">
        <v>18</v>
      </c>
      <c r="D59" s="169">
        <v>11.1</v>
      </c>
      <c r="E59" s="169">
        <v>24.7</v>
      </c>
      <c r="F59" s="169">
        <v>16.4</v>
      </c>
      <c r="G59" s="169">
        <v>15.4</v>
      </c>
      <c r="H59" s="169">
        <v>48.5</v>
      </c>
      <c r="I59" s="169">
        <v>36</v>
      </c>
      <c r="J59" s="169">
        <v>52</v>
      </c>
      <c r="K59" s="169">
        <v>54.7</v>
      </c>
      <c r="L59" s="169">
        <v>30.2</v>
      </c>
      <c r="M59" s="169">
        <v>36.5</v>
      </c>
      <c r="N59" s="169">
        <v>28.8</v>
      </c>
      <c r="O59" s="169">
        <v>27.8</v>
      </c>
      <c r="P59" s="169">
        <v>39.8</v>
      </c>
      <c r="Q59" s="169">
        <v>50.9</v>
      </c>
      <c r="R59" s="169">
        <v>41.3</v>
      </c>
      <c r="S59" s="169">
        <v>32.2</v>
      </c>
      <c r="T59" s="169">
        <v>24.5</v>
      </c>
      <c r="U59" s="169">
        <v>26.9</v>
      </c>
      <c r="V59" s="169">
        <v>48.4</v>
      </c>
      <c r="W59" s="169">
        <v>45.2</v>
      </c>
      <c r="X59" s="169">
        <v>42.7</v>
      </c>
      <c r="Y59" s="169">
        <v>33.6</v>
      </c>
      <c r="Z59" s="169">
        <v>33.6</v>
      </c>
      <c r="AA59" s="169">
        <v>35.4</v>
      </c>
      <c r="AB59" s="169">
        <v>38.5</v>
      </c>
      <c r="AC59" s="169">
        <v>57.1</v>
      </c>
      <c r="AD59" s="169">
        <v>42.7</v>
      </c>
      <c r="AE59" s="169">
        <v>38.4</v>
      </c>
      <c r="AF59" s="192">
        <v>42.4</v>
      </c>
      <c r="AH59" s="160"/>
    </row>
    <row r="60" spans="1:34" ht="15">
      <c r="A60" s="165">
        <v>0.604166666666667</v>
      </c>
      <c r="B60" s="169">
        <v>11.4</v>
      </c>
      <c r="C60" s="169">
        <v>18</v>
      </c>
      <c r="D60" s="169">
        <v>10.6</v>
      </c>
      <c r="E60" s="169">
        <v>23.5</v>
      </c>
      <c r="F60" s="169">
        <v>15.6</v>
      </c>
      <c r="G60" s="169">
        <v>16.2</v>
      </c>
      <c r="H60" s="169">
        <v>46.6</v>
      </c>
      <c r="I60" s="169">
        <v>37.9</v>
      </c>
      <c r="J60" s="169">
        <v>53.6</v>
      </c>
      <c r="K60" s="169">
        <v>57.7</v>
      </c>
      <c r="L60" s="169">
        <v>28.3</v>
      </c>
      <c r="M60" s="169">
        <v>33.5</v>
      </c>
      <c r="N60" s="169">
        <v>27.9</v>
      </c>
      <c r="O60" s="169">
        <v>25.9</v>
      </c>
      <c r="P60" s="169">
        <v>41.8</v>
      </c>
      <c r="Q60" s="169">
        <v>51.4</v>
      </c>
      <c r="R60" s="169">
        <v>38.9</v>
      </c>
      <c r="S60" s="169">
        <v>35.5</v>
      </c>
      <c r="T60" s="169">
        <v>24</v>
      </c>
      <c r="U60" s="169">
        <v>24</v>
      </c>
      <c r="V60" s="169">
        <v>53</v>
      </c>
      <c r="W60" s="169">
        <v>48.6</v>
      </c>
      <c r="X60" s="169">
        <v>43.7</v>
      </c>
      <c r="Y60" s="169">
        <v>35</v>
      </c>
      <c r="Z60" s="169">
        <v>34.6</v>
      </c>
      <c r="AA60" s="169">
        <v>33</v>
      </c>
      <c r="AB60" s="169">
        <v>38</v>
      </c>
      <c r="AC60" s="169">
        <v>53.9</v>
      </c>
      <c r="AD60" s="169">
        <v>37.9</v>
      </c>
      <c r="AE60" s="169">
        <v>37.9</v>
      </c>
      <c r="AF60" s="192">
        <v>41.1</v>
      </c>
      <c r="AH60" s="160"/>
    </row>
    <row r="61" spans="1:34" ht="15">
      <c r="A61" s="165">
        <v>0.614583333333333</v>
      </c>
      <c r="B61" s="169">
        <v>12</v>
      </c>
      <c r="C61" s="169">
        <v>16.6</v>
      </c>
      <c r="D61" s="169">
        <v>11.5</v>
      </c>
      <c r="E61" s="169">
        <v>21.4</v>
      </c>
      <c r="F61" s="169">
        <v>14.8</v>
      </c>
      <c r="G61" s="169">
        <v>14.4</v>
      </c>
      <c r="H61" s="169">
        <v>50.4</v>
      </c>
      <c r="I61" s="169">
        <v>45.6</v>
      </c>
      <c r="J61" s="169">
        <v>56.8</v>
      </c>
      <c r="K61" s="169">
        <v>52.4</v>
      </c>
      <c r="L61" s="169">
        <v>25.9</v>
      </c>
      <c r="M61" s="169">
        <v>33.4</v>
      </c>
      <c r="N61" s="169">
        <v>26.6</v>
      </c>
      <c r="O61" s="169">
        <v>25.4</v>
      </c>
      <c r="P61" s="169">
        <v>48.5</v>
      </c>
      <c r="Q61" s="169">
        <v>51.4</v>
      </c>
      <c r="R61" s="169">
        <v>33.6</v>
      </c>
      <c r="S61" s="169">
        <v>38.4</v>
      </c>
      <c r="T61" s="169">
        <v>23.5</v>
      </c>
      <c r="U61" s="169">
        <v>23.5</v>
      </c>
      <c r="V61" s="169">
        <v>51.6</v>
      </c>
      <c r="W61" s="169">
        <v>51.2</v>
      </c>
      <c r="X61" s="169">
        <v>45.6</v>
      </c>
      <c r="Y61" s="169">
        <v>34.1</v>
      </c>
      <c r="Z61" s="169">
        <v>33.6</v>
      </c>
      <c r="AA61" s="169">
        <v>33.9</v>
      </c>
      <c r="AB61" s="169">
        <v>36.5</v>
      </c>
      <c r="AC61" s="169">
        <v>55.6</v>
      </c>
      <c r="AD61" s="169">
        <v>43.2</v>
      </c>
      <c r="AE61" s="169">
        <v>39.4</v>
      </c>
      <c r="AF61" s="192">
        <v>40.2</v>
      </c>
      <c r="AH61" s="160"/>
    </row>
    <row r="62" spans="1:34" ht="15">
      <c r="A62" s="165">
        <v>0.625</v>
      </c>
      <c r="B62" s="169">
        <v>11.3</v>
      </c>
      <c r="C62" s="169">
        <v>15.8</v>
      </c>
      <c r="D62" s="169">
        <v>10.6</v>
      </c>
      <c r="E62" s="169">
        <v>22</v>
      </c>
      <c r="F62" s="169">
        <v>15.4</v>
      </c>
      <c r="G62" s="169">
        <v>15</v>
      </c>
      <c r="H62" s="169">
        <v>51.8</v>
      </c>
      <c r="I62" s="169">
        <v>43.2</v>
      </c>
      <c r="J62" s="169">
        <v>56.2</v>
      </c>
      <c r="K62" s="169">
        <v>52</v>
      </c>
      <c r="L62" s="169">
        <v>25</v>
      </c>
      <c r="M62" s="169">
        <v>35.4</v>
      </c>
      <c r="N62" s="169">
        <v>26.1</v>
      </c>
      <c r="O62" s="169">
        <v>25</v>
      </c>
      <c r="P62" s="169">
        <v>48.5</v>
      </c>
      <c r="Q62" s="169">
        <v>50.9</v>
      </c>
      <c r="R62" s="169">
        <v>33.1</v>
      </c>
      <c r="S62" s="169">
        <v>37.4</v>
      </c>
      <c r="T62" s="169">
        <v>23.5</v>
      </c>
      <c r="U62" s="169">
        <v>25</v>
      </c>
      <c r="V62" s="169">
        <v>43.1</v>
      </c>
      <c r="W62" s="169">
        <v>49.5</v>
      </c>
      <c r="X62" s="169">
        <v>45.1</v>
      </c>
      <c r="Y62" s="169">
        <v>33.1</v>
      </c>
      <c r="Z62" s="169">
        <v>31.2</v>
      </c>
      <c r="AA62" s="169">
        <v>32.8</v>
      </c>
      <c r="AB62" s="169">
        <v>35.6</v>
      </c>
      <c r="AC62" s="169">
        <v>56</v>
      </c>
      <c r="AD62" s="169">
        <v>41.3</v>
      </c>
      <c r="AE62" s="169">
        <v>37</v>
      </c>
      <c r="AF62" s="192">
        <v>35.8</v>
      </c>
      <c r="AH62" s="160"/>
    </row>
    <row r="63" spans="1:34" ht="15">
      <c r="A63" s="165">
        <v>0.635416666666667</v>
      </c>
      <c r="B63" s="169">
        <v>11.8</v>
      </c>
      <c r="C63" s="169">
        <v>16.7</v>
      </c>
      <c r="D63" s="169">
        <v>11</v>
      </c>
      <c r="E63" s="169">
        <v>20.4</v>
      </c>
      <c r="F63" s="169">
        <v>16.3</v>
      </c>
      <c r="G63" s="169">
        <v>15.4</v>
      </c>
      <c r="H63" s="169">
        <v>51.4</v>
      </c>
      <c r="I63" s="169">
        <v>42.2</v>
      </c>
      <c r="J63" s="169">
        <v>52.8</v>
      </c>
      <c r="K63" s="169">
        <v>48.5</v>
      </c>
      <c r="L63" s="169">
        <v>22.6</v>
      </c>
      <c r="M63" s="169">
        <v>35.4</v>
      </c>
      <c r="N63" s="169">
        <v>26</v>
      </c>
      <c r="O63" s="169">
        <v>24</v>
      </c>
      <c r="P63" s="169">
        <v>49</v>
      </c>
      <c r="Q63" s="169">
        <v>51.8</v>
      </c>
      <c r="R63" s="169">
        <v>35.5</v>
      </c>
      <c r="S63" s="169">
        <v>38.4</v>
      </c>
      <c r="T63" s="169">
        <v>21.6</v>
      </c>
      <c r="U63" s="169">
        <v>22.6</v>
      </c>
      <c r="V63" s="169">
        <v>42.8</v>
      </c>
      <c r="W63" s="169">
        <v>46</v>
      </c>
      <c r="X63" s="169">
        <v>43.2</v>
      </c>
      <c r="Y63" s="169">
        <v>33.1</v>
      </c>
      <c r="Z63" s="169">
        <v>32.2</v>
      </c>
      <c r="AA63" s="169">
        <v>34</v>
      </c>
      <c r="AB63" s="169">
        <v>34.9</v>
      </c>
      <c r="AC63" s="169">
        <v>56</v>
      </c>
      <c r="AD63" s="169">
        <v>41.8</v>
      </c>
      <c r="AE63" s="169">
        <v>36</v>
      </c>
      <c r="AF63" s="192">
        <v>34.6</v>
      </c>
      <c r="AH63" s="160"/>
    </row>
    <row r="64" spans="1:34" ht="15">
      <c r="A64" s="165">
        <v>0.645833333333333</v>
      </c>
      <c r="B64" s="169">
        <v>11.7</v>
      </c>
      <c r="C64" s="169">
        <v>15.9</v>
      </c>
      <c r="D64" s="169">
        <v>11.1</v>
      </c>
      <c r="E64" s="169">
        <v>19.7</v>
      </c>
      <c r="F64" s="169">
        <v>15.3</v>
      </c>
      <c r="G64" s="169">
        <v>15.4</v>
      </c>
      <c r="H64" s="169">
        <v>50.4</v>
      </c>
      <c r="I64" s="169">
        <v>40.3</v>
      </c>
      <c r="J64" s="169">
        <v>50.4</v>
      </c>
      <c r="K64" s="169">
        <v>46.7</v>
      </c>
      <c r="L64" s="169">
        <v>22.1</v>
      </c>
      <c r="M64" s="169">
        <v>36.4</v>
      </c>
      <c r="N64" s="169">
        <v>24.9</v>
      </c>
      <c r="O64" s="169">
        <v>24.5</v>
      </c>
      <c r="P64" s="169">
        <v>47</v>
      </c>
      <c r="Q64" s="169">
        <v>50.4</v>
      </c>
      <c r="R64" s="169">
        <v>37.4</v>
      </c>
      <c r="S64" s="169">
        <v>41.3</v>
      </c>
      <c r="T64" s="169">
        <v>23.5</v>
      </c>
      <c r="U64" s="169">
        <v>24</v>
      </c>
      <c r="V64" s="169">
        <v>39</v>
      </c>
      <c r="W64" s="169">
        <v>43.6</v>
      </c>
      <c r="X64" s="169">
        <v>42.7</v>
      </c>
      <c r="Y64" s="169">
        <v>35</v>
      </c>
      <c r="Z64" s="169">
        <v>35.5</v>
      </c>
      <c r="AA64" s="169">
        <v>34.8</v>
      </c>
      <c r="AB64" s="169">
        <v>32.6</v>
      </c>
      <c r="AC64" s="169">
        <v>50.8</v>
      </c>
      <c r="AD64" s="169">
        <v>38.4</v>
      </c>
      <c r="AE64" s="169">
        <v>35.5</v>
      </c>
      <c r="AF64" s="192">
        <v>29.8</v>
      </c>
      <c r="AH64" s="160"/>
    </row>
    <row r="65" spans="1:34" ht="15">
      <c r="A65" s="165">
        <v>0.65625</v>
      </c>
      <c r="B65" s="169">
        <v>11.3</v>
      </c>
      <c r="C65" s="169">
        <v>15.6</v>
      </c>
      <c r="D65" s="169">
        <v>11.1</v>
      </c>
      <c r="E65" s="169">
        <v>19.9</v>
      </c>
      <c r="F65" s="169">
        <v>16.7</v>
      </c>
      <c r="G65" s="169">
        <v>15.3</v>
      </c>
      <c r="H65" s="169">
        <v>48.5</v>
      </c>
      <c r="I65" s="169">
        <v>40.3</v>
      </c>
      <c r="J65" s="169">
        <v>45.6</v>
      </c>
      <c r="K65" s="169">
        <v>43.6</v>
      </c>
      <c r="L65" s="169">
        <v>20.6</v>
      </c>
      <c r="M65" s="169">
        <v>35.6</v>
      </c>
      <c r="N65" s="169">
        <v>23.6</v>
      </c>
      <c r="O65" s="169">
        <v>23</v>
      </c>
      <c r="P65" s="169">
        <v>42.7</v>
      </c>
      <c r="Q65" s="169">
        <v>49.9</v>
      </c>
      <c r="R65" s="169">
        <v>33.6</v>
      </c>
      <c r="S65" s="169">
        <v>37.4</v>
      </c>
      <c r="T65" s="169">
        <v>25</v>
      </c>
      <c r="U65" s="169">
        <v>23.5</v>
      </c>
      <c r="V65" s="169">
        <v>37.1</v>
      </c>
      <c r="W65" s="169">
        <v>43.3</v>
      </c>
      <c r="X65" s="169">
        <v>35.5</v>
      </c>
      <c r="Y65" s="169">
        <v>32.6</v>
      </c>
      <c r="Z65" s="169">
        <v>36.5</v>
      </c>
      <c r="AA65" s="169">
        <v>33.3</v>
      </c>
      <c r="AB65" s="169">
        <v>32.2</v>
      </c>
      <c r="AC65" s="169">
        <v>46.5</v>
      </c>
      <c r="AD65" s="169">
        <v>37.4</v>
      </c>
      <c r="AE65" s="169">
        <v>37.9</v>
      </c>
      <c r="AF65" s="192">
        <v>31.6</v>
      </c>
      <c r="AH65" s="160"/>
    </row>
    <row r="66" spans="1:34" ht="15">
      <c r="A66" s="165">
        <v>0.666666666666667</v>
      </c>
      <c r="B66" s="169">
        <v>11.7</v>
      </c>
      <c r="C66" s="169">
        <v>15.8</v>
      </c>
      <c r="D66" s="169">
        <v>11.1</v>
      </c>
      <c r="E66" s="169">
        <v>18.1</v>
      </c>
      <c r="F66" s="169">
        <v>15.8</v>
      </c>
      <c r="G66" s="169">
        <v>16.3</v>
      </c>
      <c r="H66" s="169">
        <v>48</v>
      </c>
      <c r="I66" s="169">
        <v>35</v>
      </c>
      <c r="J66" s="169">
        <v>39.2</v>
      </c>
      <c r="K66" s="169">
        <v>35.8</v>
      </c>
      <c r="L66" s="169">
        <v>18.7</v>
      </c>
      <c r="M66" s="169">
        <v>34.8</v>
      </c>
      <c r="N66" s="169">
        <v>21.5</v>
      </c>
      <c r="O66" s="169">
        <v>21.6</v>
      </c>
      <c r="P66" s="169">
        <v>34.6</v>
      </c>
      <c r="Q66" s="169">
        <v>43.7</v>
      </c>
      <c r="R66" s="169">
        <v>32.2</v>
      </c>
      <c r="S66" s="169">
        <v>34.1</v>
      </c>
      <c r="T66" s="169">
        <v>24.5</v>
      </c>
      <c r="U66" s="169">
        <v>21.6</v>
      </c>
      <c r="V66" s="169">
        <v>35.1</v>
      </c>
      <c r="W66" s="169">
        <v>38</v>
      </c>
      <c r="X66" s="169">
        <v>34.6</v>
      </c>
      <c r="Y66" s="169">
        <v>31.2</v>
      </c>
      <c r="Z66" s="169">
        <v>33.1</v>
      </c>
      <c r="AA66" s="169">
        <v>32.1</v>
      </c>
      <c r="AB66" s="169">
        <v>31.4</v>
      </c>
      <c r="AC66" s="169">
        <v>39.6</v>
      </c>
      <c r="AD66" s="169">
        <v>37</v>
      </c>
      <c r="AE66" s="169">
        <v>36.5</v>
      </c>
      <c r="AF66" s="192">
        <v>31.2</v>
      </c>
      <c r="AH66" s="160"/>
    </row>
    <row r="67" spans="1:34" ht="15">
      <c r="A67" s="165">
        <v>0.677083333333333</v>
      </c>
      <c r="B67" s="169">
        <v>11.3</v>
      </c>
      <c r="C67" s="169">
        <v>15.1</v>
      </c>
      <c r="D67" s="169">
        <v>11.1</v>
      </c>
      <c r="E67" s="169">
        <v>17.7</v>
      </c>
      <c r="F67" s="169">
        <v>15.2</v>
      </c>
      <c r="G67" s="169">
        <v>14.8</v>
      </c>
      <c r="H67" s="169">
        <v>48</v>
      </c>
      <c r="I67" s="169">
        <v>29.8</v>
      </c>
      <c r="J67" s="169">
        <v>41.7</v>
      </c>
      <c r="K67" s="169">
        <v>35</v>
      </c>
      <c r="L67" s="169">
        <v>16.3</v>
      </c>
      <c r="M67" s="169">
        <v>34.2</v>
      </c>
      <c r="N67" s="169">
        <v>18</v>
      </c>
      <c r="O67" s="169">
        <v>18.7</v>
      </c>
      <c r="P67" s="169">
        <v>25.4</v>
      </c>
      <c r="Q67" s="169">
        <v>40.3</v>
      </c>
      <c r="R67" s="169">
        <v>29.3</v>
      </c>
      <c r="S67" s="169">
        <v>33.6</v>
      </c>
      <c r="T67" s="169">
        <v>22.6</v>
      </c>
      <c r="U67" s="169">
        <v>23</v>
      </c>
      <c r="V67" s="169">
        <v>34.2</v>
      </c>
      <c r="W67" s="169">
        <v>38.9</v>
      </c>
      <c r="X67" s="169">
        <v>34.1</v>
      </c>
      <c r="Y67" s="169">
        <v>34.6</v>
      </c>
      <c r="Z67" s="169">
        <v>33.1</v>
      </c>
      <c r="AA67" s="169">
        <v>33.5</v>
      </c>
      <c r="AB67" s="169">
        <v>30.9</v>
      </c>
      <c r="AC67" s="169">
        <v>37.5</v>
      </c>
      <c r="AD67" s="169">
        <v>30.7</v>
      </c>
      <c r="AE67" s="169">
        <v>31.2</v>
      </c>
      <c r="AF67" s="192">
        <v>29.2</v>
      </c>
      <c r="AH67" s="160"/>
    </row>
    <row r="68" spans="1:34" ht="15">
      <c r="A68" s="165">
        <v>0.6875</v>
      </c>
      <c r="B68" s="169">
        <v>10.7</v>
      </c>
      <c r="C68" s="169">
        <v>15.6</v>
      </c>
      <c r="D68" s="169">
        <v>11.5</v>
      </c>
      <c r="E68" s="169">
        <v>17.3</v>
      </c>
      <c r="F68" s="169">
        <v>15.8</v>
      </c>
      <c r="G68" s="169">
        <v>14.9</v>
      </c>
      <c r="H68" s="169">
        <v>48</v>
      </c>
      <c r="I68" s="169">
        <v>34.6</v>
      </c>
      <c r="J68" s="169">
        <v>42.9</v>
      </c>
      <c r="K68" s="169">
        <v>32.9</v>
      </c>
      <c r="L68" s="169">
        <v>16.8</v>
      </c>
      <c r="M68" s="169">
        <v>31.7</v>
      </c>
      <c r="N68" s="169">
        <v>18.1</v>
      </c>
      <c r="O68" s="169">
        <v>18.7</v>
      </c>
      <c r="P68" s="169">
        <v>23.5</v>
      </c>
      <c r="Q68" s="169">
        <v>39.4</v>
      </c>
      <c r="R68" s="169">
        <v>30.2</v>
      </c>
      <c r="S68" s="169">
        <v>31.7</v>
      </c>
      <c r="T68" s="169">
        <v>22.6</v>
      </c>
      <c r="U68" s="169">
        <v>24</v>
      </c>
      <c r="V68" s="169">
        <v>33.4</v>
      </c>
      <c r="W68" s="169">
        <v>34.9</v>
      </c>
      <c r="X68" s="169">
        <v>34.1</v>
      </c>
      <c r="Y68" s="169">
        <v>33.1</v>
      </c>
      <c r="Z68" s="169">
        <v>35.5</v>
      </c>
      <c r="AA68" s="169">
        <v>28.8</v>
      </c>
      <c r="AB68" s="169">
        <v>28.8</v>
      </c>
      <c r="AC68" s="169">
        <v>30.2</v>
      </c>
      <c r="AD68" s="169">
        <v>28.3</v>
      </c>
      <c r="AE68" s="169">
        <v>31.7</v>
      </c>
      <c r="AF68" s="192">
        <v>28.6</v>
      </c>
      <c r="AH68" s="160"/>
    </row>
    <row r="69" spans="1:34" ht="15">
      <c r="A69" s="165">
        <v>0.697916666666667</v>
      </c>
      <c r="B69" s="169">
        <v>11.4</v>
      </c>
      <c r="C69" s="169">
        <v>15.1</v>
      </c>
      <c r="D69" s="169">
        <v>12</v>
      </c>
      <c r="E69" s="169">
        <v>16.2</v>
      </c>
      <c r="F69" s="169">
        <v>16.2</v>
      </c>
      <c r="G69" s="169">
        <v>13.9</v>
      </c>
      <c r="H69" s="169">
        <v>45.6</v>
      </c>
      <c r="I69" s="169">
        <v>36</v>
      </c>
      <c r="J69" s="169">
        <v>36.8</v>
      </c>
      <c r="K69" s="169">
        <v>32.2</v>
      </c>
      <c r="L69" s="169">
        <v>16.3</v>
      </c>
      <c r="M69" s="169">
        <v>28.3</v>
      </c>
      <c r="N69" s="169">
        <v>17.7</v>
      </c>
      <c r="O69" s="169">
        <v>18.2</v>
      </c>
      <c r="P69" s="169">
        <v>29.3</v>
      </c>
      <c r="Q69" s="169">
        <v>36</v>
      </c>
      <c r="R69" s="169">
        <v>26.9</v>
      </c>
      <c r="S69" s="169">
        <v>29.3</v>
      </c>
      <c r="T69" s="169">
        <v>20.6</v>
      </c>
      <c r="U69" s="169">
        <v>21.1</v>
      </c>
      <c r="V69" s="169">
        <v>33.8</v>
      </c>
      <c r="W69" s="169">
        <v>34.8</v>
      </c>
      <c r="X69" s="169">
        <v>32.6</v>
      </c>
      <c r="Y69" s="169">
        <v>34.1</v>
      </c>
      <c r="Z69" s="169">
        <v>33.6</v>
      </c>
      <c r="AA69" s="169">
        <v>28.2</v>
      </c>
      <c r="AB69" s="169">
        <v>25</v>
      </c>
      <c r="AC69" s="169">
        <v>26.6</v>
      </c>
      <c r="AD69" s="169">
        <v>31.7</v>
      </c>
      <c r="AE69" s="169">
        <v>30.7</v>
      </c>
      <c r="AF69" s="192">
        <v>25.8</v>
      </c>
      <c r="AH69" s="160"/>
    </row>
    <row r="70" spans="1:34" ht="15">
      <c r="A70" s="165">
        <v>0.708333333333333</v>
      </c>
      <c r="B70" s="169">
        <v>11.8</v>
      </c>
      <c r="C70" s="169">
        <v>14.7</v>
      </c>
      <c r="D70" s="169">
        <v>12.5</v>
      </c>
      <c r="E70" s="169">
        <v>16.5</v>
      </c>
      <c r="F70" s="169">
        <v>17</v>
      </c>
      <c r="G70" s="169">
        <v>13.8</v>
      </c>
      <c r="H70" s="169">
        <v>43.7</v>
      </c>
      <c r="I70" s="169">
        <v>40.3</v>
      </c>
      <c r="J70" s="169">
        <v>34.7</v>
      </c>
      <c r="K70" s="169">
        <v>32.9</v>
      </c>
      <c r="L70" s="169">
        <v>17.3</v>
      </c>
      <c r="M70" s="169">
        <v>25.1</v>
      </c>
      <c r="N70" s="169">
        <v>16.2</v>
      </c>
      <c r="O70" s="169">
        <v>17.8</v>
      </c>
      <c r="P70" s="169">
        <v>34.6</v>
      </c>
      <c r="Q70" s="169">
        <v>29.3</v>
      </c>
      <c r="R70" s="169">
        <v>28.8</v>
      </c>
      <c r="S70" s="169">
        <v>22.6</v>
      </c>
      <c r="T70" s="169">
        <v>24.5</v>
      </c>
      <c r="U70" s="169">
        <v>18.2</v>
      </c>
      <c r="V70" s="169">
        <v>34.1</v>
      </c>
      <c r="W70" s="169">
        <v>37.6</v>
      </c>
      <c r="X70" s="169">
        <v>29.3</v>
      </c>
      <c r="Y70" s="169">
        <v>29.8</v>
      </c>
      <c r="Z70" s="169">
        <v>30.7</v>
      </c>
      <c r="AA70" s="169">
        <v>28</v>
      </c>
      <c r="AB70" s="169">
        <v>22.2</v>
      </c>
      <c r="AC70" s="169">
        <v>25.2</v>
      </c>
      <c r="AD70" s="169">
        <v>33.6</v>
      </c>
      <c r="AE70" s="169">
        <v>29.3</v>
      </c>
      <c r="AF70" s="192">
        <v>23.4</v>
      </c>
      <c r="AH70" s="160"/>
    </row>
    <row r="71" spans="1:34" ht="15">
      <c r="A71" s="165">
        <v>0.71875</v>
      </c>
      <c r="B71" s="169">
        <v>10.8</v>
      </c>
      <c r="C71" s="169">
        <v>15.1</v>
      </c>
      <c r="D71" s="169">
        <v>11.6</v>
      </c>
      <c r="E71" s="169">
        <v>16.2</v>
      </c>
      <c r="F71" s="169">
        <v>18.6</v>
      </c>
      <c r="G71" s="169">
        <v>13</v>
      </c>
      <c r="H71" s="169">
        <v>40.8</v>
      </c>
      <c r="I71" s="169">
        <v>38.4</v>
      </c>
      <c r="J71" s="169">
        <v>31.5</v>
      </c>
      <c r="K71" s="169">
        <v>32.2</v>
      </c>
      <c r="L71" s="169">
        <v>18.2</v>
      </c>
      <c r="M71" s="169">
        <v>25.4</v>
      </c>
      <c r="N71" s="169">
        <v>16.6</v>
      </c>
      <c r="O71" s="169">
        <v>17.3</v>
      </c>
      <c r="P71" s="169">
        <v>33.1</v>
      </c>
      <c r="Q71" s="169">
        <v>28.3</v>
      </c>
      <c r="R71" s="169">
        <v>25</v>
      </c>
      <c r="S71" s="169">
        <v>21.1</v>
      </c>
      <c r="T71" s="169">
        <v>20.6</v>
      </c>
      <c r="U71" s="169">
        <v>13.9</v>
      </c>
      <c r="V71" s="169">
        <v>33.4</v>
      </c>
      <c r="W71" s="169">
        <v>41.2</v>
      </c>
      <c r="X71" s="169">
        <v>28.3</v>
      </c>
      <c r="Y71" s="169">
        <v>26.9</v>
      </c>
      <c r="Z71" s="169">
        <v>32.2</v>
      </c>
      <c r="AA71" s="169">
        <v>29.5</v>
      </c>
      <c r="AB71" s="169">
        <v>20.6</v>
      </c>
      <c r="AC71" s="169">
        <v>23.9</v>
      </c>
      <c r="AD71" s="169">
        <v>36.5</v>
      </c>
      <c r="AE71" s="169">
        <v>26.4</v>
      </c>
      <c r="AF71" s="192">
        <v>24.1</v>
      </c>
      <c r="AH71" s="160"/>
    </row>
    <row r="72" spans="1:34" ht="15">
      <c r="A72" s="165">
        <v>0.729166666666667</v>
      </c>
      <c r="B72" s="169">
        <v>10.8</v>
      </c>
      <c r="C72" s="169">
        <v>14.7</v>
      </c>
      <c r="D72" s="169">
        <v>11.5</v>
      </c>
      <c r="E72" s="169">
        <v>16.6</v>
      </c>
      <c r="F72" s="169">
        <v>17.4</v>
      </c>
      <c r="G72" s="169">
        <v>13</v>
      </c>
      <c r="H72" s="169">
        <v>40.8</v>
      </c>
      <c r="I72" s="169">
        <v>30.7</v>
      </c>
      <c r="J72" s="169">
        <v>30.7</v>
      </c>
      <c r="K72" s="169">
        <v>29.3</v>
      </c>
      <c r="L72" s="169">
        <v>19.7</v>
      </c>
      <c r="M72" s="169">
        <v>27.2</v>
      </c>
      <c r="N72" s="169">
        <v>16.2</v>
      </c>
      <c r="O72" s="169">
        <v>17.8</v>
      </c>
      <c r="P72" s="169">
        <v>27.8</v>
      </c>
      <c r="Q72" s="169">
        <v>28.8</v>
      </c>
      <c r="R72" s="169">
        <v>23</v>
      </c>
      <c r="S72" s="169">
        <v>20.6</v>
      </c>
      <c r="T72" s="169">
        <v>16.3</v>
      </c>
      <c r="U72" s="169">
        <v>14.4</v>
      </c>
      <c r="V72" s="169">
        <v>32.5</v>
      </c>
      <c r="W72" s="169">
        <v>38.8</v>
      </c>
      <c r="X72" s="169">
        <v>25.4</v>
      </c>
      <c r="Y72" s="169">
        <v>23</v>
      </c>
      <c r="Z72" s="169">
        <v>31.7</v>
      </c>
      <c r="AA72" s="169">
        <v>30.6</v>
      </c>
      <c r="AB72" s="169">
        <v>15.7</v>
      </c>
      <c r="AC72" s="169">
        <v>23.5</v>
      </c>
      <c r="AD72" s="169">
        <v>34.1</v>
      </c>
      <c r="AE72" s="169">
        <v>24</v>
      </c>
      <c r="AF72" s="192">
        <v>21.5</v>
      </c>
      <c r="AH72" s="160"/>
    </row>
    <row r="73" spans="1:34" ht="15">
      <c r="A73" s="165">
        <v>0.739583333333333</v>
      </c>
      <c r="B73" s="169">
        <v>11.2</v>
      </c>
      <c r="C73" s="169">
        <v>15.6</v>
      </c>
      <c r="D73" s="169">
        <v>11.5</v>
      </c>
      <c r="E73" s="169">
        <v>15.9</v>
      </c>
      <c r="F73" s="169">
        <v>17.3</v>
      </c>
      <c r="G73" s="169">
        <v>13.5</v>
      </c>
      <c r="H73" s="169">
        <v>41.8</v>
      </c>
      <c r="I73" s="169">
        <v>30.7</v>
      </c>
      <c r="J73" s="169">
        <v>28.6</v>
      </c>
      <c r="K73" s="169">
        <v>29.4</v>
      </c>
      <c r="L73" s="169">
        <v>20.2</v>
      </c>
      <c r="M73" s="169">
        <v>26</v>
      </c>
      <c r="N73" s="169">
        <v>15.8</v>
      </c>
      <c r="O73" s="169">
        <v>17.8</v>
      </c>
      <c r="P73" s="169">
        <v>25.4</v>
      </c>
      <c r="Q73" s="169">
        <v>28.3</v>
      </c>
      <c r="R73" s="169">
        <v>19.2</v>
      </c>
      <c r="S73" s="169">
        <v>20.2</v>
      </c>
      <c r="T73" s="169">
        <v>16.8</v>
      </c>
      <c r="U73" s="169">
        <v>14.9</v>
      </c>
      <c r="V73" s="169">
        <v>31.3</v>
      </c>
      <c r="W73" s="169">
        <v>32.9</v>
      </c>
      <c r="X73" s="169">
        <v>25</v>
      </c>
      <c r="Y73" s="169">
        <v>24</v>
      </c>
      <c r="Z73" s="169">
        <v>26.4</v>
      </c>
      <c r="AA73" s="169">
        <v>28.4</v>
      </c>
      <c r="AB73" s="169">
        <v>17</v>
      </c>
      <c r="AC73" s="169">
        <v>20.6</v>
      </c>
      <c r="AD73" s="169">
        <v>31.7</v>
      </c>
      <c r="AE73" s="169">
        <v>22.1</v>
      </c>
      <c r="AF73" s="192">
        <v>23</v>
      </c>
      <c r="AH73" s="160"/>
    </row>
    <row r="74" spans="1:34" ht="15">
      <c r="A74" s="165">
        <v>0.75</v>
      </c>
      <c r="B74" s="169">
        <v>11.3</v>
      </c>
      <c r="C74" s="169">
        <v>16.3</v>
      </c>
      <c r="D74" s="169">
        <v>11</v>
      </c>
      <c r="E74" s="169">
        <v>16.5</v>
      </c>
      <c r="F74" s="169">
        <v>15.8</v>
      </c>
      <c r="G74" s="169">
        <v>14.2</v>
      </c>
      <c r="H74" s="169">
        <v>33.6</v>
      </c>
      <c r="I74" s="169">
        <v>28.3</v>
      </c>
      <c r="J74" s="169">
        <v>25</v>
      </c>
      <c r="K74" s="169">
        <v>25.9</v>
      </c>
      <c r="L74" s="169">
        <v>19.7</v>
      </c>
      <c r="M74" s="169">
        <v>24.6</v>
      </c>
      <c r="N74" s="169">
        <v>16.7</v>
      </c>
      <c r="O74" s="169">
        <v>18.2</v>
      </c>
      <c r="P74" s="169">
        <v>22.6</v>
      </c>
      <c r="Q74" s="169">
        <v>28.8</v>
      </c>
      <c r="R74" s="169">
        <v>18.2</v>
      </c>
      <c r="S74" s="169">
        <v>20.2</v>
      </c>
      <c r="T74" s="169">
        <v>15.4</v>
      </c>
      <c r="U74" s="169">
        <v>13.9</v>
      </c>
      <c r="V74" s="169">
        <v>29.2</v>
      </c>
      <c r="W74" s="169">
        <v>27.9</v>
      </c>
      <c r="X74" s="169">
        <v>21.6</v>
      </c>
      <c r="Y74" s="169">
        <v>25</v>
      </c>
      <c r="Z74" s="169">
        <v>19.7</v>
      </c>
      <c r="AA74" s="169">
        <v>27.4</v>
      </c>
      <c r="AB74" s="169">
        <v>16.6</v>
      </c>
      <c r="AC74" s="169">
        <v>20.9</v>
      </c>
      <c r="AD74" s="169">
        <v>27.4</v>
      </c>
      <c r="AE74" s="169">
        <v>21.1</v>
      </c>
      <c r="AF74" s="192">
        <v>22.6</v>
      </c>
      <c r="AH74" s="160"/>
    </row>
    <row r="75" spans="1:34" ht="15">
      <c r="A75" s="165">
        <v>0.760416666666667</v>
      </c>
      <c r="B75" s="169">
        <v>11.7</v>
      </c>
      <c r="C75" s="169">
        <v>15.8</v>
      </c>
      <c r="D75" s="169">
        <v>10.7</v>
      </c>
      <c r="E75" s="169">
        <v>15.9</v>
      </c>
      <c r="F75" s="169">
        <v>15.4</v>
      </c>
      <c r="G75" s="169">
        <v>13.6</v>
      </c>
      <c r="H75" s="169">
        <v>32.2</v>
      </c>
      <c r="I75" s="169">
        <v>25.4</v>
      </c>
      <c r="J75" s="169">
        <v>23.7</v>
      </c>
      <c r="K75" s="169">
        <v>19.9</v>
      </c>
      <c r="L75" s="169">
        <v>18.2</v>
      </c>
      <c r="M75" s="169">
        <v>22.8</v>
      </c>
      <c r="N75" s="169">
        <v>15.8</v>
      </c>
      <c r="O75" s="169">
        <v>13.9</v>
      </c>
      <c r="P75" s="169">
        <v>18.2</v>
      </c>
      <c r="Q75" s="169">
        <v>25</v>
      </c>
      <c r="R75" s="169">
        <v>18.2</v>
      </c>
      <c r="S75" s="169">
        <v>21.1</v>
      </c>
      <c r="T75" s="169">
        <v>19.7</v>
      </c>
      <c r="U75" s="169">
        <v>13.9</v>
      </c>
      <c r="V75" s="169">
        <v>28.9</v>
      </c>
      <c r="W75" s="169">
        <v>29.8</v>
      </c>
      <c r="X75" s="169">
        <v>20.2</v>
      </c>
      <c r="Y75" s="169">
        <v>20.6</v>
      </c>
      <c r="Z75" s="169">
        <v>19.2</v>
      </c>
      <c r="AA75" s="169">
        <v>24.8</v>
      </c>
      <c r="AB75" s="169">
        <v>14.5</v>
      </c>
      <c r="AC75" s="169">
        <v>20.3</v>
      </c>
      <c r="AD75" s="169">
        <v>24.5</v>
      </c>
      <c r="AE75" s="169">
        <v>19.2</v>
      </c>
      <c r="AF75" s="192">
        <v>19.8</v>
      </c>
      <c r="AH75" s="160"/>
    </row>
    <row r="76" spans="1:34" ht="15">
      <c r="A76" s="165">
        <v>0.770833333333333</v>
      </c>
      <c r="B76" s="169">
        <v>11.3</v>
      </c>
      <c r="C76" s="169">
        <v>14.9</v>
      </c>
      <c r="D76" s="169">
        <v>11.1</v>
      </c>
      <c r="E76" s="169">
        <v>16</v>
      </c>
      <c r="F76" s="169">
        <v>14.4</v>
      </c>
      <c r="G76" s="169">
        <v>13</v>
      </c>
      <c r="H76" s="169">
        <v>29.8</v>
      </c>
      <c r="I76" s="169">
        <v>24.5</v>
      </c>
      <c r="J76" s="169">
        <v>22.4</v>
      </c>
      <c r="K76" s="169">
        <v>20.4</v>
      </c>
      <c r="L76" s="169">
        <v>17.3</v>
      </c>
      <c r="M76" s="169">
        <v>22</v>
      </c>
      <c r="N76" s="169">
        <v>14.7</v>
      </c>
      <c r="O76" s="169">
        <v>14.4</v>
      </c>
      <c r="P76" s="169">
        <v>17.3</v>
      </c>
      <c r="Q76" s="169">
        <v>24.5</v>
      </c>
      <c r="R76" s="169">
        <v>17.8</v>
      </c>
      <c r="S76" s="169">
        <v>21.1</v>
      </c>
      <c r="T76" s="169">
        <v>15.4</v>
      </c>
      <c r="U76" s="169">
        <v>13.4</v>
      </c>
      <c r="V76" s="169">
        <v>27.1</v>
      </c>
      <c r="W76" s="169">
        <v>29.8</v>
      </c>
      <c r="X76" s="169">
        <v>19.7</v>
      </c>
      <c r="Y76" s="169">
        <v>19.2</v>
      </c>
      <c r="Z76" s="169">
        <v>20.2</v>
      </c>
      <c r="AA76" s="169">
        <v>28.1</v>
      </c>
      <c r="AB76" s="169">
        <v>14.7</v>
      </c>
      <c r="AC76" s="169">
        <v>21.4</v>
      </c>
      <c r="AD76" s="169">
        <v>25.4</v>
      </c>
      <c r="AE76" s="169">
        <v>19.7</v>
      </c>
      <c r="AF76" s="192">
        <v>18.3</v>
      </c>
      <c r="AH76" s="160"/>
    </row>
    <row r="77" spans="1:34" ht="15">
      <c r="A77" s="165">
        <v>0.78125</v>
      </c>
      <c r="B77" s="169">
        <v>10.7</v>
      </c>
      <c r="C77" s="169">
        <v>13.5</v>
      </c>
      <c r="D77" s="169">
        <v>10.6</v>
      </c>
      <c r="E77" s="169">
        <v>15</v>
      </c>
      <c r="F77" s="169">
        <v>14.2</v>
      </c>
      <c r="G77" s="169">
        <v>12.4</v>
      </c>
      <c r="H77" s="169">
        <v>24.5</v>
      </c>
      <c r="I77" s="169">
        <v>22.1</v>
      </c>
      <c r="J77" s="169">
        <v>23.3</v>
      </c>
      <c r="K77" s="169">
        <v>24.3</v>
      </c>
      <c r="L77" s="169">
        <v>16.3</v>
      </c>
      <c r="M77" s="169">
        <v>18.1</v>
      </c>
      <c r="N77" s="169">
        <v>15.4</v>
      </c>
      <c r="O77" s="169">
        <v>13.4</v>
      </c>
      <c r="P77" s="169">
        <v>17.3</v>
      </c>
      <c r="Q77" s="169">
        <v>24.5</v>
      </c>
      <c r="R77" s="169">
        <v>16.3</v>
      </c>
      <c r="S77" s="169">
        <v>20.6</v>
      </c>
      <c r="T77" s="169">
        <v>15.4</v>
      </c>
      <c r="U77" s="169">
        <v>13</v>
      </c>
      <c r="V77" s="169">
        <v>26.8</v>
      </c>
      <c r="W77" s="169">
        <v>29</v>
      </c>
      <c r="X77" s="169">
        <v>18.7</v>
      </c>
      <c r="Y77" s="169">
        <v>22.1</v>
      </c>
      <c r="Z77" s="169">
        <v>19.2</v>
      </c>
      <c r="AA77" s="169">
        <v>19.1</v>
      </c>
      <c r="AB77" s="169">
        <v>15.8</v>
      </c>
      <c r="AC77" s="169">
        <v>20</v>
      </c>
      <c r="AD77" s="169">
        <v>22.6</v>
      </c>
      <c r="AE77" s="169">
        <v>19.2</v>
      </c>
      <c r="AF77" s="192">
        <v>19.3</v>
      </c>
      <c r="AH77" s="160"/>
    </row>
    <row r="78" spans="1:34" ht="15">
      <c r="A78" s="165">
        <v>0.791666666666667</v>
      </c>
      <c r="B78" s="169">
        <v>11.3</v>
      </c>
      <c r="C78" s="169">
        <v>14</v>
      </c>
      <c r="D78" s="169">
        <v>11.2</v>
      </c>
      <c r="E78" s="169">
        <v>14</v>
      </c>
      <c r="F78" s="169">
        <v>14.4</v>
      </c>
      <c r="G78" s="169">
        <v>13</v>
      </c>
      <c r="H78" s="169">
        <v>23</v>
      </c>
      <c r="I78" s="169">
        <v>21.6</v>
      </c>
      <c r="J78" s="169">
        <v>23.7</v>
      </c>
      <c r="K78" s="169">
        <v>24.3</v>
      </c>
      <c r="L78" s="169">
        <v>16.8</v>
      </c>
      <c r="M78" s="169">
        <v>18</v>
      </c>
      <c r="N78" s="169">
        <v>15.1</v>
      </c>
      <c r="O78" s="169">
        <v>13.4</v>
      </c>
      <c r="P78" s="169">
        <v>14.4</v>
      </c>
      <c r="Q78" s="169">
        <v>24</v>
      </c>
      <c r="R78" s="169">
        <v>15.8</v>
      </c>
      <c r="S78" s="169">
        <v>15.8</v>
      </c>
      <c r="T78" s="169">
        <v>14.4</v>
      </c>
      <c r="U78" s="169">
        <v>13.9</v>
      </c>
      <c r="V78" s="169">
        <v>25.7</v>
      </c>
      <c r="W78" s="169">
        <v>29.3</v>
      </c>
      <c r="X78" s="169">
        <v>18.2</v>
      </c>
      <c r="Y78" s="169">
        <v>23.5</v>
      </c>
      <c r="Z78" s="169">
        <v>20.2</v>
      </c>
      <c r="AA78" s="169">
        <v>18.4</v>
      </c>
      <c r="AB78" s="169">
        <v>15.5</v>
      </c>
      <c r="AC78" s="169">
        <v>17.6</v>
      </c>
      <c r="AD78" s="169">
        <v>21.6</v>
      </c>
      <c r="AE78" s="169">
        <v>18.2</v>
      </c>
      <c r="AF78" s="192">
        <v>19.5</v>
      </c>
      <c r="AH78" s="160"/>
    </row>
    <row r="79" spans="1:34" ht="15">
      <c r="A79" s="165">
        <v>0.802083333333333</v>
      </c>
      <c r="B79" s="169">
        <v>11.8</v>
      </c>
      <c r="C79" s="169">
        <v>13.9</v>
      </c>
      <c r="D79" s="169">
        <v>11.2</v>
      </c>
      <c r="E79" s="169">
        <v>13.8</v>
      </c>
      <c r="F79" s="169">
        <v>14</v>
      </c>
      <c r="G79" s="169">
        <v>13.9</v>
      </c>
      <c r="H79" s="169">
        <v>19.7</v>
      </c>
      <c r="I79" s="169">
        <v>20.6</v>
      </c>
      <c r="J79" s="169">
        <v>23.8</v>
      </c>
      <c r="K79" s="169">
        <v>24.8</v>
      </c>
      <c r="L79" s="169">
        <v>15.8</v>
      </c>
      <c r="M79" s="169">
        <v>18.6</v>
      </c>
      <c r="N79" s="169">
        <v>15.2</v>
      </c>
      <c r="O79" s="169">
        <v>12.5</v>
      </c>
      <c r="P79" s="169">
        <v>14.9</v>
      </c>
      <c r="Q79" s="169">
        <v>24.5</v>
      </c>
      <c r="R79" s="169">
        <v>15.4</v>
      </c>
      <c r="S79" s="169">
        <v>14.4</v>
      </c>
      <c r="T79" s="169">
        <v>14.4</v>
      </c>
      <c r="U79" s="169">
        <v>14.4</v>
      </c>
      <c r="V79" s="169">
        <v>23.2</v>
      </c>
      <c r="W79" s="169">
        <v>29.5</v>
      </c>
      <c r="X79" s="169">
        <v>17.8</v>
      </c>
      <c r="Y79" s="169">
        <v>22.1</v>
      </c>
      <c r="Z79" s="169">
        <v>23.5</v>
      </c>
      <c r="AA79" s="169">
        <v>19.2</v>
      </c>
      <c r="AB79" s="169">
        <v>16.9</v>
      </c>
      <c r="AC79" s="169">
        <v>16.7</v>
      </c>
      <c r="AD79" s="169">
        <v>20.6</v>
      </c>
      <c r="AE79" s="169">
        <v>18.2</v>
      </c>
      <c r="AF79" s="192">
        <v>19.4</v>
      </c>
      <c r="AH79" s="160"/>
    </row>
    <row r="80" spans="1:34" ht="15">
      <c r="A80" s="165">
        <v>0.8125</v>
      </c>
      <c r="B80" s="169">
        <v>11.3</v>
      </c>
      <c r="C80" s="169">
        <v>13.9</v>
      </c>
      <c r="D80" s="169">
        <v>11</v>
      </c>
      <c r="E80" s="169">
        <v>12.9</v>
      </c>
      <c r="F80" s="169">
        <v>14.4</v>
      </c>
      <c r="G80" s="169">
        <v>13</v>
      </c>
      <c r="H80" s="169">
        <v>16.8</v>
      </c>
      <c r="I80" s="169">
        <v>22.1</v>
      </c>
      <c r="J80" s="169">
        <v>24.8</v>
      </c>
      <c r="K80" s="169">
        <v>24</v>
      </c>
      <c r="L80" s="169">
        <v>16.8</v>
      </c>
      <c r="M80" s="169">
        <v>18.3</v>
      </c>
      <c r="N80" s="169">
        <v>14.7</v>
      </c>
      <c r="O80" s="169">
        <v>12.5</v>
      </c>
      <c r="P80" s="169">
        <v>14.9</v>
      </c>
      <c r="Q80" s="169">
        <v>22.6</v>
      </c>
      <c r="R80" s="169">
        <v>14.9</v>
      </c>
      <c r="S80" s="169">
        <v>13.9</v>
      </c>
      <c r="T80" s="169">
        <v>14.4</v>
      </c>
      <c r="U80" s="169">
        <v>14.9</v>
      </c>
      <c r="V80" s="169">
        <v>20.8</v>
      </c>
      <c r="W80" s="169">
        <v>27.5</v>
      </c>
      <c r="X80" s="169">
        <v>19.2</v>
      </c>
      <c r="Y80" s="169">
        <v>21.6</v>
      </c>
      <c r="Z80" s="169">
        <v>24.5</v>
      </c>
      <c r="AA80" s="169">
        <v>18.3</v>
      </c>
      <c r="AB80" s="169">
        <v>17.8</v>
      </c>
      <c r="AC80" s="169">
        <v>16.9</v>
      </c>
      <c r="AD80" s="169">
        <v>20.2</v>
      </c>
      <c r="AE80" s="169">
        <v>18.2</v>
      </c>
      <c r="AF80" s="192">
        <v>20.2</v>
      </c>
      <c r="AH80" s="160"/>
    </row>
    <row r="81" spans="1:34" ht="15">
      <c r="A81" s="165">
        <v>0.822916666666667</v>
      </c>
      <c r="B81" s="169">
        <v>11.2</v>
      </c>
      <c r="C81" s="169">
        <v>13</v>
      </c>
      <c r="D81" s="169">
        <v>11.1</v>
      </c>
      <c r="E81" s="169">
        <v>13</v>
      </c>
      <c r="F81" s="169">
        <v>13.9</v>
      </c>
      <c r="G81" s="169">
        <v>12.9</v>
      </c>
      <c r="H81" s="169">
        <v>17.3</v>
      </c>
      <c r="I81" s="169">
        <v>19.2</v>
      </c>
      <c r="J81" s="169">
        <v>23.9</v>
      </c>
      <c r="K81" s="169">
        <v>23.8</v>
      </c>
      <c r="L81" s="169">
        <v>15.8</v>
      </c>
      <c r="M81" s="169">
        <v>17.6</v>
      </c>
      <c r="N81" s="169">
        <v>15.1</v>
      </c>
      <c r="O81" s="169">
        <v>12</v>
      </c>
      <c r="P81" s="169">
        <v>14.4</v>
      </c>
      <c r="Q81" s="169">
        <v>21.1</v>
      </c>
      <c r="R81" s="169">
        <v>15.4</v>
      </c>
      <c r="S81" s="169">
        <v>13.4</v>
      </c>
      <c r="T81" s="169">
        <v>14.9</v>
      </c>
      <c r="U81" s="169">
        <v>14.9</v>
      </c>
      <c r="V81" s="169">
        <v>21.2</v>
      </c>
      <c r="W81" s="169">
        <v>24.3</v>
      </c>
      <c r="X81" s="169">
        <v>20.6</v>
      </c>
      <c r="Y81" s="169">
        <v>21.1</v>
      </c>
      <c r="Z81" s="169">
        <v>20.6</v>
      </c>
      <c r="AA81" s="169">
        <v>22.7</v>
      </c>
      <c r="AB81" s="169">
        <v>16.2</v>
      </c>
      <c r="AC81" s="169">
        <v>18</v>
      </c>
      <c r="AD81" s="169">
        <v>18.7</v>
      </c>
      <c r="AE81" s="169">
        <v>17.3</v>
      </c>
      <c r="AF81" s="192">
        <v>20.8</v>
      </c>
      <c r="AH81" s="160"/>
    </row>
    <row r="82" spans="1:34" ht="15">
      <c r="A82" s="165">
        <v>0.833333333333333</v>
      </c>
      <c r="B82" s="169">
        <v>11.6</v>
      </c>
      <c r="C82" s="169">
        <v>14.6</v>
      </c>
      <c r="D82" s="169">
        <v>11</v>
      </c>
      <c r="E82" s="169">
        <v>12.4</v>
      </c>
      <c r="F82" s="169">
        <v>13.4</v>
      </c>
      <c r="G82" s="169">
        <v>13.6</v>
      </c>
      <c r="H82" s="169">
        <v>15.8</v>
      </c>
      <c r="I82" s="169">
        <v>17.3</v>
      </c>
      <c r="J82" s="169">
        <v>23</v>
      </c>
      <c r="K82" s="169">
        <v>18.8</v>
      </c>
      <c r="L82" s="169">
        <v>15.4</v>
      </c>
      <c r="M82" s="169">
        <v>16.4</v>
      </c>
      <c r="N82" s="169">
        <v>14.6</v>
      </c>
      <c r="O82" s="169">
        <v>13</v>
      </c>
      <c r="P82" s="169">
        <v>13.4</v>
      </c>
      <c r="Q82" s="169">
        <v>16.8</v>
      </c>
      <c r="R82" s="169">
        <v>14.4</v>
      </c>
      <c r="S82" s="169">
        <v>13.4</v>
      </c>
      <c r="T82" s="169">
        <v>15.4</v>
      </c>
      <c r="U82" s="169">
        <v>14.4</v>
      </c>
      <c r="V82" s="169">
        <v>20.5</v>
      </c>
      <c r="W82" s="169">
        <v>21.1</v>
      </c>
      <c r="X82" s="169">
        <v>21.6</v>
      </c>
      <c r="Y82" s="169">
        <v>18.7</v>
      </c>
      <c r="Z82" s="169">
        <v>19.7</v>
      </c>
      <c r="AA82" s="169">
        <v>21.5</v>
      </c>
      <c r="AB82" s="169">
        <v>16.4</v>
      </c>
      <c r="AC82" s="169">
        <v>18.5</v>
      </c>
      <c r="AD82" s="169">
        <v>17.8</v>
      </c>
      <c r="AE82" s="169">
        <v>16.8</v>
      </c>
      <c r="AF82" s="192">
        <v>17.2</v>
      </c>
      <c r="AH82" s="160"/>
    </row>
    <row r="83" spans="1:34" ht="15">
      <c r="A83" s="165">
        <v>0.84375</v>
      </c>
      <c r="B83" s="169">
        <v>12.2</v>
      </c>
      <c r="C83" s="169">
        <v>14.2</v>
      </c>
      <c r="D83" s="169">
        <v>11.6</v>
      </c>
      <c r="E83" s="169">
        <v>13</v>
      </c>
      <c r="F83" s="169">
        <v>13.9</v>
      </c>
      <c r="G83" s="169">
        <v>13.7</v>
      </c>
      <c r="H83" s="169">
        <v>15.4</v>
      </c>
      <c r="I83" s="169">
        <v>15.4</v>
      </c>
      <c r="J83" s="169">
        <v>20</v>
      </c>
      <c r="K83" s="169">
        <v>18.5</v>
      </c>
      <c r="L83" s="169">
        <v>15.4</v>
      </c>
      <c r="M83" s="169">
        <v>17.5</v>
      </c>
      <c r="N83" s="169">
        <v>14.4</v>
      </c>
      <c r="O83" s="169">
        <v>12.5</v>
      </c>
      <c r="P83" s="169">
        <v>13</v>
      </c>
      <c r="Q83" s="169">
        <v>14.9</v>
      </c>
      <c r="R83" s="169">
        <v>13.9</v>
      </c>
      <c r="S83" s="169">
        <v>13.9</v>
      </c>
      <c r="T83" s="169">
        <v>14.9</v>
      </c>
      <c r="U83" s="169">
        <v>13.9</v>
      </c>
      <c r="V83" s="169">
        <v>20.2</v>
      </c>
      <c r="W83" s="169">
        <v>21.4</v>
      </c>
      <c r="X83" s="169">
        <v>20.6</v>
      </c>
      <c r="Y83" s="169">
        <v>14.4</v>
      </c>
      <c r="Z83" s="169">
        <v>20.6</v>
      </c>
      <c r="AA83" s="169">
        <v>21.8</v>
      </c>
      <c r="AB83" s="169">
        <v>15.4</v>
      </c>
      <c r="AC83" s="169">
        <v>17.2</v>
      </c>
      <c r="AD83" s="169">
        <v>15.8</v>
      </c>
      <c r="AE83" s="169">
        <v>16.8</v>
      </c>
      <c r="AF83" s="192">
        <v>16.5</v>
      </c>
      <c r="AH83" s="160"/>
    </row>
    <row r="84" spans="1:34" ht="15">
      <c r="A84" s="165">
        <v>0.854166666666667</v>
      </c>
      <c r="B84" s="169">
        <v>12.3</v>
      </c>
      <c r="C84" s="169">
        <v>14.4</v>
      </c>
      <c r="D84" s="169">
        <v>10.5</v>
      </c>
      <c r="E84" s="169">
        <v>13</v>
      </c>
      <c r="F84" s="169">
        <v>13</v>
      </c>
      <c r="G84" s="169">
        <v>14</v>
      </c>
      <c r="H84" s="169">
        <v>15.4</v>
      </c>
      <c r="I84" s="169">
        <v>15.4</v>
      </c>
      <c r="J84" s="169">
        <v>18.4</v>
      </c>
      <c r="K84" s="169">
        <v>18.8</v>
      </c>
      <c r="L84" s="169">
        <v>15.8</v>
      </c>
      <c r="M84" s="169">
        <v>14.9</v>
      </c>
      <c r="N84" s="169">
        <v>13.8</v>
      </c>
      <c r="O84" s="169">
        <v>11.5</v>
      </c>
      <c r="P84" s="169">
        <v>12.5</v>
      </c>
      <c r="Q84" s="169">
        <v>15.4</v>
      </c>
      <c r="R84" s="169">
        <v>13.9</v>
      </c>
      <c r="S84" s="169">
        <v>14.4</v>
      </c>
      <c r="T84" s="169">
        <v>15.8</v>
      </c>
      <c r="U84" s="169">
        <v>12</v>
      </c>
      <c r="V84" s="169">
        <v>19</v>
      </c>
      <c r="W84" s="169">
        <v>21.6</v>
      </c>
      <c r="X84" s="169">
        <v>20.6</v>
      </c>
      <c r="Y84" s="169">
        <v>13</v>
      </c>
      <c r="Z84" s="169">
        <v>21.6</v>
      </c>
      <c r="AA84" s="169">
        <v>19</v>
      </c>
      <c r="AB84" s="169">
        <v>14.6</v>
      </c>
      <c r="AC84" s="169">
        <v>16.9</v>
      </c>
      <c r="AD84" s="169">
        <v>15.8</v>
      </c>
      <c r="AE84" s="169">
        <v>13.9</v>
      </c>
      <c r="AF84" s="192">
        <v>16.5</v>
      </c>
      <c r="AH84" s="160"/>
    </row>
    <row r="85" spans="1:34" ht="15">
      <c r="A85" s="165">
        <v>0.864583333333333</v>
      </c>
      <c r="B85" s="169">
        <v>11.3</v>
      </c>
      <c r="C85" s="169">
        <v>13.3</v>
      </c>
      <c r="D85" s="169">
        <v>11.6</v>
      </c>
      <c r="E85" s="169">
        <v>12.6</v>
      </c>
      <c r="F85" s="169">
        <v>12.4</v>
      </c>
      <c r="G85" s="169">
        <v>13.9</v>
      </c>
      <c r="H85" s="169">
        <v>13.4</v>
      </c>
      <c r="I85" s="169">
        <v>13.4</v>
      </c>
      <c r="J85" s="169">
        <v>17.9</v>
      </c>
      <c r="K85" s="169">
        <v>19.4</v>
      </c>
      <c r="L85" s="169">
        <v>15.4</v>
      </c>
      <c r="M85" s="169">
        <v>15.4</v>
      </c>
      <c r="N85" s="169">
        <v>14.8</v>
      </c>
      <c r="O85" s="169">
        <v>12.5</v>
      </c>
      <c r="P85" s="169">
        <v>13</v>
      </c>
      <c r="Q85" s="169">
        <v>14.9</v>
      </c>
      <c r="R85" s="169">
        <v>13.9</v>
      </c>
      <c r="S85" s="169">
        <v>13.9</v>
      </c>
      <c r="T85" s="169">
        <v>15.8</v>
      </c>
      <c r="U85" s="169">
        <v>13</v>
      </c>
      <c r="V85" s="169">
        <v>18.4</v>
      </c>
      <c r="W85" s="169">
        <v>20.4</v>
      </c>
      <c r="X85" s="169">
        <v>20.2</v>
      </c>
      <c r="Y85" s="169">
        <v>11.5</v>
      </c>
      <c r="Z85" s="169">
        <v>18.7</v>
      </c>
      <c r="AA85" s="169">
        <v>18.4</v>
      </c>
      <c r="AB85" s="169">
        <v>13.1</v>
      </c>
      <c r="AC85" s="169">
        <v>17</v>
      </c>
      <c r="AD85" s="169">
        <v>14.9</v>
      </c>
      <c r="AE85" s="169">
        <v>14.9</v>
      </c>
      <c r="AF85" s="192">
        <v>15.3</v>
      </c>
      <c r="AH85" s="160"/>
    </row>
    <row r="86" spans="1:34" ht="15">
      <c r="A86" s="165">
        <v>0.875</v>
      </c>
      <c r="B86" s="169">
        <v>10.4</v>
      </c>
      <c r="C86" s="169">
        <v>13</v>
      </c>
      <c r="D86" s="169">
        <v>12.4</v>
      </c>
      <c r="E86" s="169">
        <v>12.5</v>
      </c>
      <c r="F86" s="169">
        <v>12.9</v>
      </c>
      <c r="G86" s="169">
        <v>13</v>
      </c>
      <c r="H86" s="169">
        <v>13.4</v>
      </c>
      <c r="I86" s="169">
        <v>13.4</v>
      </c>
      <c r="J86" s="169">
        <v>16.9</v>
      </c>
      <c r="K86" s="169">
        <v>18.2</v>
      </c>
      <c r="L86" s="169">
        <v>13</v>
      </c>
      <c r="M86" s="169">
        <v>17.6</v>
      </c>
      <c r="N86" s="169">
        <v>16.6</v>
      </c>
      <c r="O86" s="169">
        <v>12</v>
      </c>
      <c r="P86" s="169">
        <v>13.4</v>
      </c>
      <c r="Q86" s="169">
        <v>13</v>
      </c>
      <c r="R86" s="169">
        <v>13.9</v>
      </c>
      <c r="S86" s="169">
        <v>12.5</v>
      </c>
      <c r="T86" s="169">
        <v>14.9</v>
      </c>
      <c r="U86" s="169">
        <v>12</v>
      </c>
      <c r="V86" s="169">
        <v>16.4</v>
      </c>
      <c r="W86" s="169">
        <v>20.3</v>
      </c>
      <c r="X86" s="169">
        <v>16.3</v>
      </c>
      <c r="Y86" s="169">
        <v>10.6</v>
      </c>
      <c r="Z86" s="169">
        <v>15.8</v>
      </c>
      <c r="AA86" s="169">
        <v>16.8</v>
      </c>
      <c r="AB86" s="169">
        <v>12.5</v>
      </c>
      <c r="AC86" s="169">
        <v>16.2</v>
      </c>
      <c r="AD86" s="169">
        <v>15.4</v>
      </c>
      <c r="AE86" s="169">
        <v>13.4</v>
      </c>
      <c r="AF86" s="192">
        <v>15.2</v>
      </c>
      <c r="AH86" s="160"/>
    </row>
    <row r="87" spans="1:34" ht="15">
      <c r="A87" s="165">
        <v>0.885416666666667</v>
      </c>
      <c r="B87" s="169">
        <v>11.2</v>
      </c>
      <c r="C87" s="169">
        <v>14</v>
      </c>
      <c r="D87" s="169">
        <v>11.2</v>
      </c>
      <c r="E87" s="169">
        <v>12.9</v>
      </c>
      <c r="F87" s="169">
        <v>12.4</v>
      </c>
      <c r="G87" s="169">
        <v>12.8</v>
      </c>
      <c r="H87" s="169">
        <v>11</v>
      </c>
      <c r="I87" s="169">
        <v>11</v>
      </c>
      <c r="J87" s="169">
        <v>16</v>
      </c>
      <c r="K87" s="169">
        <v>16.4</v>
      </c>
      <c r="L87" s="169">
        <v>13</v>
      </c>
      <c r="M87" s="169">
        <v>16</v>
      </c>
      <c r="N87" s="169">
        <v>15.2</v>
      </c>
      <c r="O87" s="169">
        <v>12.5</v>
      </c>
      <c r="P87" s="169">
        <v>13.4</v>
      </c>
      <c r="Q87" s="169">
        <v>13.4</v>
      </c>
      <c r="R87" s="169">
        <v>14.4</v>
      </c>
      <c r="S87" s="169">
        <v>12</v>
      </c>
      <c r="T87" s="169">
        <v>13.9</v>
      </c>
      <c r="U87" s="169">
        <v>11.5</v>
      </c>
      <c r="V87" s="169">
        <v>18.4</v>
      </c>
      <c r="W87" s="169">
        <v>20</v>
      </c>
      <c r="X87" s="169">
        <v>13.9</v>
      </c>
      <c r="Y87" s="169">
        <v>13</v>
      </c>
      <c r="Z87" s="169">
        <v>13.4</v>
      </c>
      <c r="AA87" s="169">
        <v>17.7</v>
      </c>
      <c r="AB87" s="169">
        <v>14</v>
      </c>
      <c r="AC87" s="169">
        <v>16.6</v>
      </c>
      <c r="AD87" s="169">
        <v>13.4</v>
      </c>
      <c r="AE87" s="169">
        <v>13</v>
      </c>
      <c r="AF87" s="192">
        <v>15.3</v>
      </c>
      <c r="AH87" s="160"/>
    </row>
    <row r="88" spans="1:34" ht="15">
      <c r="A88" s="165">
        <v>0.895833333333333</v>
      </c>
      <c r="B88" s="169">
        <v>11</v>
      </c>
      <c r="C88" s="169">
        <v>12.6</v>
      </c>
      <c r="D88" s="169">
        <v>11.5</v>
      </c>
      <c r="E88" s="169">
        <v>12.4</v>
      </c>
      <c r="F88" s="169">
        <v>12.4</v>
      </c>
      <c r="G88" s="169">
        <v>13.8</v>
      </c>
      <c r="H88" s="169">
        <v>11.5</v>
      </c>
      <c r="I88" s="169">
        <v>12</v>
      </c>
      <c r="J88" s="169">
        <v>15.6</v>
      </c>
      <c r="K88" s="169">
        <v>14</v>
      </c>
      <c r="L88" s="169">
        <v>12.5</v>
      </c>
      <c r="M88" s="169">
        <v>15.8</v>
      </c>
      <c r="N88" s="169">
        <v>15.9</v>
      </c>
      <c r="O88" s="169">
        <v>12.5</v>
      </c>
      <c r="P88" s="169">
        <v>13.4</v>
      </c>
      <c r="Q88" s="169">
        <v>13.4</v>
      </c>
      <c r="R88" s="169">
        <v>12.5</v>
      </c>
      <c r="S88" s="169">
        <v>11.5</v>
      </c>
      <c r="T88" s="169">
        <v>13.4</v>
      </c>
      <c r="U88" s="169">
        <v>9.6</v>
      </c>
      <c r="V88" s="169">
        <v>14.5</v>
      </c>
      <c r="W88" s="169">
        <v>20.9</v>
      </c>
      <c r="X88" s="169">
        <v>11.5</v>
      </c>
      <c r="Y88" s="169">
        <v>11</v>
      </c>
      <c r="Z88" s="169">
        <v>13.4</v>
      </c>
      <c r="AA88" s="169">
        <v>17.4</v>
      </c>
      <c r="AB88" s="169">
        <v>12.7</v>
      </c>
      <c r="AC88" s="169">
        <v>17.2</v>
      </c>
      <c r="AD88" s="169">
        <v>12</v>
      </c>
      <c r="AE88" s="169">
        <v>13.4</v>
      </c>
      <c r="AF88" s="192">
        <v>15.8</v>
      </c>
      <c r="AH88" s="160"/>
    </row>
    <row r="89" spans="1:34" ht="15">
      <c r="A89" s="165">
        <v>0.90625</v>
      </c>
      <c r="B89" s="169">
        <v>10</v>
      </c>
      <c r="C89" s="169">
        <v>11.6</v>
      </c>
      <c r="D89" s="169">
        <v>11.6</v>
      </c>
      <c r="E89" s="169">
        <v>12.9</v>
      </c>
      <c r="F89" s="169">
        <v>12.8</v>
      </c>
      <c r="G89" s="169">
        <v>12.9</v>
      </c>
      <c r="H89" s="169">
        <v>11</v>
      </c>
      <c r="I89" s="169">
        <v>12.5</v>
      </c>
      <c r="J89" s="169">
        <v>15.5</v>
      </c>
      <c r="K89" s="169">
        <v>15</v>
      </c>
      <c r="L89" s="169">
        <v>13</v>
      </c>
      <c r="M89" s="169">
        <v>13.6</v>
      </c>
      <c r="N89" s="169">
        <v>13.2</v>
      </c>
      <c r="O89" s="169">
        <v>11.5</v>
      </c>
      <c r="P89" s="169">
        <v>14.4</v>
      </c>
      <c r="Q89" s="169">
        <v>13.4</v>
      </c>
      <c r="R89" s="169">
        <v>12</v>
      </c>
      <c r="S89" s="169">
        <v>12</v>
      </c>
      <c r="T89" s="169">
        <v>12.5</v>
      </c>
      <c r="U89" s="169">
        <v>9.1</v>
      </c>
      <c r="V89" s="169">
        <v>12.3</v>
      </c>
      <c r="W89" s="169">
        <v>18.1</v>
      </c>
      <c r="X89" s="169">
        <v>11.5</v>
      </c>
      <c r="Y89" s="169">
        <v>10.6</v>
      </c>
      <c r="Z89" s="169">
        <v>12.5</v>
      </c>
      <c r="AA89" s="169">
        <v>15</v>
      </c>
      <c r="AB89" s="169">
        <v>11.5</v>
      </c>
      <c r="AC89" s="169">
        <v>15.7</v>
      </c>
      <c r="AD89" s="169">
        <v>11</v>
      </c>
      <c r="AE89" s="169">
        <v>13</v>
      </c>
      <c r="AF89" s="192">
        <v>14.4</v>
      </c>
      <c r="AH89" s="160"/>
    </row>
    <row r="90" spans="1:34" ht="15">
      <c r="A90" s="165">
        <v>0.916666666666667</v>
      </c>
      <c r="B90" s="169">
        <v>9.9</v>
      </c>
      <c r="C90" s="169">
        <v>11</v>
      </c>
      <c r="D90" s="169">
        <v>11</v>
      </c>
      <c r="E90" s="169">
        <v>11.9</v>
      </c>
      <c r="F90" s="169">
        <v>12.8</v>
      </c>
      <c r="G90" s="169">
        <v>14.6</v>
      </c>
      <c r="H90" s="169">
        <v>10.1</v>
      </c>
      <c r="I90" s="169">
        <v>11.5</v>
      </c>
      <c r="J90" s="169">
        <v>13.5</v>
      </c>
      <c r="K90" s="169">
        <v>13</v>
      </c>
      <c r="L90" s="169">
        <v>12.5</v>
      </c>
      <c r="M90" s="169">
        <v>16</v>
      </c>
      <c r="N90" s="169">
        <v>14.6</v>
      </c>
      <c r="O90" s="169">
        <v>12</v>
      </c>
      <c r="P90" s="169">
        <v>12.5</v>
      </c>
      <c r="Q90" s="169">
        <v>13.9</v>
      </c>
      <c r="R90" s="169">
        <v>12</v>
      </c>
      <c r="S90" s="169">
        <v>11.5</v>
      </c>
      <c r="T90" s="169">
        <v>12.5</v>
      </c>
      <c r="U90" s="169">
        <v>10.1</v>
      </c>
      <c r="V90" s="169">
        <v>13.7</v>
      </c>
      <c r="W90" s="169">
        <v>15.5</v>
      </c>
      <c r="X90" s="169">
        <v>11</v>
      </c>
      <c r="Y90" s="169">
        <v>9.1</v>
      </c>
      <c r="Z90" s="169">
        <v>10.1</v>
      </c>
      <c r="AA90" s="169">
        <v>12.9</v>
      </c>
      <c r="AB90" s="169">
        <v>12.4</v>
      </c>
      <c r="AC90" s="169">
        <v>16.2</v>
      </c>
      <c r="AD90" s="169">
        <v>10.6</v>
      </c>
      <c r="AE90" s="169">
        <v>13</v>
      </c>
      <c r="AF90" s="192">
        <v>14.8</v>
      </c>
      <c r="AH90" s="160"/>
    </row>
    <row r="91" spans="1:34" ht="15">
      <c r="A91" s="165">
        <v>0.927083333333333</v>
      </c>
      <c r="B91" s="169">
        <v>10.3</v>
      </c>
      <c r="C91" s="169">
        <v>11.1</v>
      </c>
      <c r="D91" s="169">
        <v>11.6</v>
      </c>
      <c r="E91" s="169">
        <v>12.4</v>
      </c>
      <c r="F91" s="169">
        <v>12.3</v>
      </c>
      <c r="G91" s="169">
        <v>12.9</v>
      </c>
      <c r="H91" s="169">
        <v>10.6</v>
      </c>
      <c r="I91" s="169">
        <v>12.5</v>
      </c>
      <c r="J91" s="169">
        <v>13.4</v>
      </c>
      <c r="K91" s="169">
        <v>14</v>
      </c>
      <c r="L91" s="169">
        <v>11</v>
      </c>
      <c r="M91" s="169">
        <v>16.5</v>
      </c>
      <c r="N91" s="169">
        <v>12.8</v>
      </c>
      <c r="O91" s="169">
        <v>11.5</v>
      </c>
      <c r="P91" s="169">
        <v>12</v>
      </c>
      <c r="Q91" s="169">
        <v>13</v>
      </c>
      <c r="R91" s="169">
        <v>11.5</v>
      </c>
      <c r="S91" s="169">
        <v>12.5</v>
      </c>
      <c r="T91" s="169">
        <v>12</v>
      </c>
      <c r="U91" s="169">
        <v>9.6</v>
      </c>
      <c r="V91" s="169">
        <v>13.2</v>
      </c>
      <c r="W91" s="169">
        <v>14.5</v>
      </c>
      <c r="X91" s="169">
        <v>11.5</v>
      </c>
      <c r="Y91" s="169">
        <v>9.6</v>
      </c>
      <c r="Z91" s="169">
        <v>10.1</v>
      </c>
      <c r="AA91" s="169">
        <v>12.4</v>
      </c>
      <c r="AB91" s="169">
        <v>12</v>
      </c>
      <c r="AC91" s="169">
        <v>16.2</v>
      </c>
      <c r="AD91" s="169">
        <v>11</v>
      </c>
      <c r="AE91" s="169">
        <v>14.9</v>
      </c>
      <c r="AF91" s="192">
        <v>14.8</v>
      </c>
      <c r="AH91" s="160"/>
    </row>
    <row r="92" spans="1:34" ht="15">
      <c r="A92" s="165">
        <v>0.9375</v>
      </c>
      <c r="B92" s="169">
        <v>9.8</v>
      </c>
      <c r="C92" s="169">
        <v>10.7</v>
      </c>
      <c r="D92" s="169">
        <v>11.2</v>
      </c>
      <c r="E92" s="169">
        <v>12.4</v>
      </c>
      <c r="F92" s="169">
        <v>13</v>
      </c>
      <c r="G92" s="169">
        <v>12.4</v>
      </c>
      <c r="H92" s="169">
        <v>10.1</v>
      </c>
      <c r="I92" s="169">
        <v>10.6</v>
      </c>
      <c r="J92" s="169">
        <v>12.9</v>
      </c>
      <c r="K92" s="169">
        <v>12.6</v>
      </c>
      <c r="L92" s="169">
        <v>11.5</v>
      </c>
      <c r="M92" s="169">
        <v>15.5</v>
      </c>
      <c r="N92" s="169">
        <v>12.4</v>
      </c>
      <c r="O92" s="169">
        <v>11.5</v>
      </c>
      <c r="P92" s="169">
        <v>10.1</v>
      </c>
      <c r="Q92" s="169">
        <v>12</v>
      </c>
      <c r="R92" s="169">
        <v>10.1</v>
      </c>
      <c r="S92" s="169">
        <v>11.5</v>
      </c>
      <c r="T92" s="169">
        <v>12.5</v>
      </c>
      <c r="U92" s="169">
        <v>9.1</v>
      </c>
      <c r="V92" s="169">
        <v>13</v>
      </c>
      <c r="W92" s="169">
        <v>14.1</v>
      </c>
      <c r="X92" s="169">
        <v>11</v>
      </c>
      <c r="Y92" s="169">
        <v>10.1</v>
      </c>
      <c r="Z92" s="169">
        <v>10.1</v>
      </c>
      <c r="AA92" s="169">
        <v>12</v>
      </c>
      <c r="AB92" s="169">
        <v>11.2</v>
      </c>
      <c r="AC92" s="169">
        <v>13.4</v>
      </c>
      <c r="AD92" s="169">
        <v>11</v>
      </c>
      <c r="AE92" s="169">
        <v>13</v>
      </c>
      <c r="AF92" s="192">
        <v>14.7</v>
      </c>
      <c r="AH92" s="160"/>
    </row>
    <row r="93" spans="1:34" ht="15">
      <c r="A93" s="165">
        <v>0.947916666666667</v>
      </c>
      <c r="B93" s="169">
        <v>10.3</v>
      </c>
      <c r="C93" s="169">
        <v>10.6</v>
      </c>
      <c r="D93" s="169">
        <v>11.6</v>
      </c>
      <c r="E93" s="169">
        <v>12</v>
      </c>
      <c r="F93" s="169">
        <v>12.3</v>
      </c>
      <c r="G93" s="169">
        <v>11.9</v>
      </c>
      <c r="H93" s="169">
        <v>10.6</v>
      </c>
      <c r="I93" s="169">
        <v>10.6</v>
      </c>
      <c r="J93" s="169">
        <v>11.7</v>
      </c>
      <c r="K93" s="169">
        <v>13.1</v>
      </c>
      <c r="L93" s="169">
        <v>11</v>
      </c>
      <c r="M93" s="169">
        <v>15.6</v>
      </c>
      <c r="N93" s="169">
        <v>12.4</v>
      </c>
      <c r="O93" s="169">
        <v>11</v>
      </c>
      <c r="P93" s="169">
        <v>9.6</v>
      </c>
      <c r="Q93" s="169">
        <v>8.6</v>
      </c>
      <c r="R93" s="169">
        <v>9.1</v>
      </c>
      <c r="S93" s="169">
        <v>10.6</v>
      </c>
      <c r="T93" s="169">
        <v>11.5</v>
      </c>
      <c r="U93" s="169">
        <v>8.6</v>
      </c>
      <c r="V93" s="169">
        <v>12.4</v>
      </c>
      <c r="W93" s="169">
        <v>14.5</v>
      </c>
      <c r="X93" s="169">
        <v>10.6</v>
      </c>
      <c r="Y93" s="169">
        <v>9.6</v>
      </c>
      <c r="Z93" s="169">
        <v>10.1</v>
      </c>
      <c r="AA93" s="169">
        <v>11.9</v>
      </c>
      <c r="AB93" s="169">
        <v>11.6</v>
      </c>
      <c r="AC93" s="169">
        <v>14.8</v>
      </c>
      <c r="AD93" s="169">
        <v>11</v>
      </c>
      <c r="AE93" s="169">
        <v>11</v>
      </c>
      <c r="AF93" s="192">
        <v>14.8</v>
      </c>
      <c r="AH93" s="160"/>
    </row>
    <row r="94" spans="1:34" ht="15">
      <c r="A94" s="165">
        <v>0.958333333333333</v>
      </c>
      <c r="B94" s="169">
        <v>9.8</v>
      </c>
      <c r="C94" s="169">
        <v>11.1</v>
      </c>
      <c r="D94" s="169">
        <v>11.1</v>
      </c>
      <c r="E94" s="169">
        <v>11.4</v>
      </c>
      <c r="F94" s="169">
        <v>12.4</v>
      </c>
      <c r="G94" s="169">
        <v>11.9</v>
      </c>
      <c r="H94" s="169">
        <v>10.1</v>
      </c>
      <c r="I94" s="169">
        <v>10.6</v>
      </c>
      <c r="J94" s="169">
        <v>11.6</v>
      </c>
      <c r="K94" s="169">
        <v>13</v>
      </c>
      <c r="L94" s="169">
        <v>11</v>
      </c>
      <c r="M94" s="169">
        <v>14.1</v>
      </c>
      <c r="N94" s="169">
        <v>12.9</v>
      </c>
      <c r="O94" s="169">
        <v>12</v>
      </c>
      <c r="P94" s="169">
        <v>10.6</v>
      </c>
      <c r="Q94" s="169">
        <v>8.6</v>
      </c>
      <c r="R94" s="169">
        <v>8.6</v>
      </c>
      <c r="S94" s="169">
        <v>8.6</v>
      </c>
      <c r="T94" s="169">
        <v>10.6</v>
      </c>
      <c r="U94" s="169">
        <v>9.6</v>
      </c>
      <c r="V94" s="169">
        <v>13</v>
      </c>
      <c r="W94" s="169">
        <v>13.5</v>
      </c>
      <c r="X94" s="169">
        <v>11</v>
      </c>
      <c r="Y94" s="169">
        <v>10.1</v>
      </c>
      <c r="Z94" s="169">
        <v>10.1</v>
      </c>
      <c r="AA94" s="169">
        <v>12</v>
      </c>
      <c r="AB94" s="169">
        <v>11.7</v>
      </c>
      <c r="AC94" s="169">
        <v>14.3</v>
      </c>
      <c r="AD94" s="169">
        <v>10.6</v>
      </c>
      <c r="AE94" s="169">
        <v>11</v>
      </c>
      <c r="AF94" s="192">
        <v>15.2</v>
      </c>
      <c r="AH94" s="160"/>
    </row>
    <row r="95" spans="1:34" ht="15">
      <c r="A95" s="165">
        <v>0.968750000000001</v>
      </c>
      <c r="B95" s="169">
        <v>9.4</v>
      </c>
      <c r="C95" s="169">
        <v>10.5</v>
      </c>
      <c r="D95" s="169">
        <v>11.6</v>
      </c>
      <c r="E95" s="169">
        <v>11.5</v>
      </c>
      <c r="F95" s="169">
        <v>12</v>
      </c>
      <c r="G95" s="169">
        <v>11.9</v>
      </c>
      <c r="H95" s="169">
        <v>10.6</v>
      </c>
      <c r="I95" s="169">
        <v>9.1</v>
      </c>
      <c r="J95" s="169">
        <v>10.7</v>
      </c>
      <c r="K95" s="169">
        <v>13.1</v>
      </c>
      <c r="L95" s="169">
        <v>10.6</v>
      </c>
      <c r="M95" s="169">
        <v>13.2</v>
      </c>
      <c r="N95" s="169">
        <v>11.8</v>
      </c>
      <c r="O95" s="169">
        <v>11</v>
      </c>
      <c r="P95" s="169">
        <v>9.6</v>
      </c>
      <c r="Q95" s="169">
        <v>9.1</v>
      </c>
      <c r="R95" s="169">
        <v>9.1</v>
      </c>
      <c r="S95" s="169">
        <v>8.2</v>
      </c>
      <c r="T95" s="169">
        <v>10.6</v>
      </c>
      <c r="U95" s="169">
        <v>9.1</v>
      </c>
      <c r="V95" s="169">
        <v>12.9</v>
      </c>
      <c r="W95" s="169">
        <v>13.5</v>
      </c>
      <c r="X95" s="169">
        <v>10.1</v>
      </c>
      <c r="Y95" s="169">
        <v>10.6</v>
      </c>
      <c r="Z95" s="169">
        <v>9.6</v>
      </c>
      <c r="AA95" s="169">
        <v>12</v>
      </c>
      <c r="AB95" s="169">
        <v>12.4</v>
      </c>
      <c r="AC95" s="169">
        <v>13.8</v>
      </c>
      <c r="AD95" s="169">
        <v>11</v>
      </c>
      <c r="AE95" s="169">
        <v>10.6</v>
      </c>
      <c r="AF95" s="192">
        <v>14.3</v>
      </c>
      <c r="AH95" s="160"/>
    </row>
    <row r="96" spans="1:34" ht="15">
      <c r="A96" s="165">
        <v>0.979166666666668</v>
      </c>
      <c r="B96" s="169">
        <v>10.4</v>
      </c>
      <c r="C96" s="169">
        <v>11</v>
      </c>
      <c r="D96" s="169">
        <v>11.1</v>
      </c>
      <c r="E96" s="169">
        <v>12</v>
      </c>
      <c r="F96" s="169">
        <v>12.1</v>
      </c>
      <c r="G96" s="169">
        <v>12.5</v>
      </c>
      <c r="H96" s="169">
        <v>9.1</v>
      </c>
      <c r="I96" s="169">
        <v>9.1</v>
      </c>
      <c r="J96" s="169">
        <v>11.8</v>
      </c>
      <c r="K96" s="169">
        <v>12.5</v>
      </c>
      <c r="L96" s="169">
        <v>10.6</v>
      </c>
      <c r="M96" s="169">
        <v>12.4</v>
      </c>
      <c r="N96" s="169">
        <v>11.4</v>
      </c>
      <c r="O96" s="169">
        <v>10.6</v>
      </c>
      <c r="P96" s="169">
        <v>9.6</v>
      </c>
      <c r="Q96" s="169">
        <v>9.6</v>
      </c>
      <c r="R96" s="169">
        <v>9.1</v>
      </c>
      <c r="S96" s="169">
        <v>9.1</v>
      </c>
      <c r="T96" s="169">
        <v>10.1</v>
      </c>
      <c r="U96" s="169">
        <v>9.6</v>
      </c>
      <c r="V96" s="169">
        <v>13.3</v>
      </c>
      <c r="W96" s="169">
        <v>13</v>
      </c>
      <c r="X96" s="169">
        <v>10.6</v>
      </c>
      <c r="Y96" s="169">
        <v>9.1</v>
      </c>
      <c r="Z96" s="169">
        <v>9.6</v>
      </c>
      <c r="AA96" s="169">
        <v>13</v>
      </c>
      <c r="AB96" s="169">
        <v>11.2</v>
      </c>
      <c r="AC96" s="169">
        <v>14.5</v>
      </c>
      <c r="AD96" s="169">
        <v>10.6</v>
      </c>
      <c r="AE96" s="169">
        <v>9.6</v>
      </c>
      <c r="AF96" s="192">
        <v>14.7</v>
      </c>
      <c r="AH96" s="160"/>
    </row>
    <row r="97" spans="1:34" ht="15">
      <c r="A97" s="165">
        <v>0.989583333333335</v>
      </c>
      <c r="B97" s="169">
        <v>9.8</v>
      </c>
      <c r="C97" s="169">
        <v>10.6</v>
      </c>
      <c r="D97" s="169">
        <v>11.6</v>
      </c>
      <c r="E97" s="169">
        <v>11.4</v>
      </c>
      <c r="F97" s="169">
        <v>12</v>
      </c>
      <c r="G97" s="169">
        <v>11.6</v>
      </c>
      <c r="H97" s="169">
        <v>9.1</v>
      </c>
      <c r="I97" s="169">
        <v>10.9</v>
      </c>
      <c r="J97" s="169">
        <v>11.2</v>
      </c>
      <c r="K97" s="169">
        <v>12.4</v>
      </c>
      <c r="L97" s="169">
        <v>14.1</v>
      </c>
      <c r="M97" s="169">
        <v>11.8</v>
      </c>
      <c r="N97" s="169">
        <v>11.9</v>
      </c>
      <c r="O97" s="169">
        <v>11.5</v>
      </c>
      <c r="P97" s="169">
        <v>10.1</v>
      </c>
      <c r="Q97" s="169">
        <v>8.6</v>
      </c>
      <c r="R97" s="169">
        <v>8.6</v>
      </c>
      <c r="S97" s="169">
        <v>8.2</v>
      </c>
      <c r="T97" s="169">
        <v>10.1</v>
      </c>
      <c r="U97" s="169">
        <v>12.6</v>
      </c>
      <c r="V97" s="169">
        <v>12.4</v>
      </c>
      <c r="W97" s="169">
        <v>13.6</v>
      </c>
      <c r="X97" s="169">
        <v>11.5</v>
      </c>
      <c r="Y97" s="169">
        <v>9.6</v>
      </c>
      <c r="Z97" s="169">
        <v>12.8</v>
      </c>
      <c r="AA97" s="169">
        <v>12</v>
      </c>
      <c r="AB97" s="169">
        <v>12</v>
      </c>
      <c r="AC97" s="169">
        <v>13.4</v>
      </c>
      <c r="AD97" s="169">
        <v>10.6</v>
      </c>
      <c r="AE97" s="169">
        <v>11.6</v>
      </c>
      <c r="AF97" s="192">
        <v>13.6</v>
      </c>
      <c r="AH97" s="160"/>
    </row>
    <row r="98" spans="1:34" ht="15.75" thickBot="1">
      <c r="A98" s="166">
        <v>0</v>
      </c>
      <c r="B98" s="193">
        <v>9.9</v>
      </c>
      <c r="C98" s="193">
        <v>10.6</v>
      </c>
      <c r="D98" s="193">
        <v>11.6</v>
      </c>
      <c r="E98" s="193">
        <v>11.4</v>
      </c>
      <c r="F98" s="193">
        <v>12</v>
      </c>
      <c r="G98" s="193">
        <v>11.4</v>
      </c>
      <c r="H98" s="193">
        <v>10.1</v>
      </c>
      <c r="I98" s="193">
        <v>11.3</v>
      </c>
      <c r="J98" s="193">
        <v>11.2</v>
      </c>
      <c r="K98" s="193">
        <v>13.5</v>
      </c>
      <c r="L98" s="193">
        <v>13.6</v>
      </c>
      <c r="M98" s="193">
        <v>12</v>
      </c>
      <c r="N98" s="193">
        <v>12</v>
      </c>
      <c r="O98" s="193">
        <v>10.1</v>
      </c>
      <c r="P98" s="193">
        <v>9.6</v>
      </c>
      <c r="Q98" s="193">
        <v>8.2</v>
      </c>
      <c r="R98" s="193">
        <v>9.1</v>
      </c>
      <c r="S98" s="193">
        <v>8.6</v>
      </c>
      <c r="T98" s="193">
        <v>8.6</v>
      </c>
      <c r="U98" s="193">
        <v>11.6</v>
      </c>
      <c r="V98" s="193">
        <v>12.8</v>
      </c>
      <c r="W98" s="193">
        <v>13.6</v>
      </c>
      <c r="X98" s="193">
        <v>10.1</v>
      </c>
      <c r="Y98" s="193">
        <v>9.6</v>
      </c>
      <c r="Z98" s="193">
        <v>13.3</v>
      </c>
      <c r="AA98" s="193">
        <v>12</v>
      </c>
      <c r="AB98" s="193">
        <v>12</v>
      </c>
      <c r="AC98" s="193">
        <v>13.6</v>
      </c>
      <c r="AD98" s="193">
        <v>11</v>
      </c>
      <c r="AE98" s="193">
        <v>11.5</v>
      </c>
      <c r="AF98" s="194">
        <v>13.2</v>
      </c>
      <c r="AH98" s="160"/>
    </row>
    <row r="99" ht="15.75" thickBot="1"/>
    <row r="100" spans="1:5" ht="15">
      <c r="A100" s="45"/>
      <c r="B100" s="56" t="s">
        <v>136</v>
      </c>
      <c r="C100" s="56" t="s">
        <v>132</v>
      </c>
      <c r="D100" s="56" t="s">
        <v>170</v>
      </c>
      <c r="E100" s="57" t="s">
        <v>171</v>
      </c>
    </row>
    <row r="101" spans="1:5" ht="15">
      <c r="A101" s="219" t="s">
        <v>119</v>
      </c>
      <c r="B101" s="170">
        <f>$AI$30</f>
        <v>76.3</v>
      </c>
      <c r="C101" s="112">
        <f>('B21'!A43/1000+'B21'!A44)*B101</f>
        <v>1009.449</v>
      </c>
      <c r="D101" s="44">
        <v>0</v>
      </c>
      <c r="E101" s="47">
        <v>0</v>
      </c>
    </row>
    <row r="102" spans="1:5" ht="15">
      <c r="A102" s="223"/>
      <c r="B102" s="168">
        <v>58</v>
      </c>
      <c r="C102" s="112">
        <f>('B21'!A43/1000+'B21'!A44)*B102</f>
        <v>767.34</v>
      </c>
      <c r="D102" s="112">
        <f>IF($B$101-$B$102&gt;0,10*($B$101-$B$102)*'B21'!A43/1000,0)</f>
        <v>1939.7999999999997</v>
      </c>
      <c r="E102" s="176">
        <f>IF($B$101-$B$102&gt;0,$AK$40*'B21'!A43/1000,0)</f>
        <v>1033.4999999999998</v>
      </c>
    </row>
    <row r="103" spans="1:5" ht="15">
      <c r="A103" s="219" t="s">
        <v>120</v>
      </c>
      <c r="B103" s="171">
        <f>$AI$30</f>
        <v>76.3</v>
      </c>
      <c r="C103" s="112">
        <f>('B22'!A50/1000+'B22'!A51)*B101</f>
        <v>1017.0789999999998</v>
      </c>
      <c r="D103" s="172">
        <v>0</v>
      </c>
      <c r="E103" s="47">
        <v>0</v>
      </c>
    </row>
    <row r="104" spans="1:5" ht="15">
      <c r="A104" s="223"/>
      <c r="B104" s="171">
        <f>B102</f>
        <v>58</v>
      </c>
      <c r="C104" s="112">
        <f>('B22'!A50/1000+'B22'!A51)*B102</f>
        <v>773.1399999999999</v>
      </c>
      <c r="D104" s="112">
        <f>IF($B$101-$B$102&gt;0,10*($B$101-$B$102)*'B22'!A50/1000,0)</f>
        <v>1958.0999999999997</v>
      </c>
      <c r="E104" s="176">
        <f>IF($B$101-$B$102&gt;0,$AK$40*'B22'!A50/1000,0)</f>
        <v>1043.2499999999998</v>
      </c>
    </row>
    <row r="105" spans="1:5" ht="15">
      <c r="A105" s="219" t="s">
        <v>124</v>
      </c>
      <c r="B105" s="171">
        <f>$AI$30</f>
        <v>76.3</v>
      </c>
      <c r="C105" s="112">
        <f>('B23'!A54/1000+'B23'!A55)*B101</f>
        <v>1017.0789999999998</v>
      </c>
      <c r="D105" s="172">
        <v>0</v>
      </c>
      <c r="E105" s="47">
        <v>0</v>
      </c>
    </row>
    <row r="106" spans="1:5" ht="15">
      <c r="A106" s="223"/>
      <c r="B106" s="171">
        <f>B102</f>
        <v>58</v>
      </c>
      <c r="C106" s="112">
        <f>('B23'!A54/1000+'B23'!A55)*B102</f>
        <v>773.1399999999999</v>
      </c>
      <c r="D106" s="112">
        <f>IF($B$101-$B$102&gt;0,10*($B$101-$B$102)*'B23'!A54/1000,0)</f>
        <v>1958.0999999999997</v>
      </c>
      <c r="E106" s="176">
        <f>IF($B$101-$B$102&gt;0,$AK$40*'B23'!A54/1000,0)</f>
        <v>1043.2499999999998</v>
      </c>
    </row>
    <row r="107" spans="1:5" ht="15">
      <c r="A107" s="219" t="s">
        <v>125</v>
      </c>
      <c r="B107" s="171">
        <f>$AI$30</f>
        <v>76.3</v>
      </c>
      <c r="C107" s="112">
        <f>('B24'!A58/1000+'B24'!A59)*B101</f>
        <v>1013.264</v>
      </c>
      <c r="D107" s="172">
        <v>0</v>
      </c>
      <c r="E107" s="47">
        <v>0</v>
      </c>
    </row>
    <row r="108" spans="1:5" ht="15">
      <c r="A108" s="223"/>
      <c r="B108" s="171">
        <f>B102</f>
        <v>58</v>
      </c>
      <c r="C108" s="112">
        <f>('B24'!A58/1000+'B24'!A59)*B102</f>
        <v>770.24</v>
      </c>
      <c r="D108" s="112">
        <f>IF($B$101-$B$102&gt;0,10*($B$101-$B$102)*'B24'!A58/1000,0)</f>
        <v>1948.9499999999998</v>
      </c>
      <c r="E108" s="176">
        <f>IF($B$101-$B$102&gt;0,$AK$40*'B24'!A58/1000,0)</f>
        <v>1038.3749999999998</v>
      </c>
    </row>
    <row r="109" spans="1:5" ht="15">
      <c r="A109" s="219" t="s">
        <v>126</v>
      </c>
      <c r="B109" s="171">
        <f>$AI$30</f>
        <v>76.3</v>
      </c>
      <c r="C109" s="112">
        <f>('C21'!A43/1000+'C21'!A44)*B101</f>
        <v>1362.7179999999998</v>
      </c>
      <c r="D109" s="172">
        <v>0</v>
      </c>
      <c r="E109" s="47">
        <v>0</v>
      </c>
    </row>
    <row r="110" spans="1:5" ht="15">
      <c r="A110" s="223"/>
      <c r="B110" s="171">
        <f>B102</f>
        <v>58</v>
      </c>
      <c r="C110" s="112">
        <f>('C21'!A43/1000+'C21'!A44)*B102</f>
        <v>1035.8799999999999</v>
      </c>
      <c r="D110" s="112">
        <f>IF($B$101-$B$102&gt;0,10*($B$101-$B$102)*'C21'!A43/1000,0)</f>
        <v>3074.3999999999996</v>
      </c>
      <c r="E110" s="176">
        <f>IF($B$101-$B$102&gt;0,$AK$40*'C21'!A43/1000,0)</f>
        <v>1637.9999999999998</v>
      </c>
    </row>
    <row r="111" spans="1:5" ht="15">
      <c r="A111" s="219" t="s">
        <v>127</v>
      </c>
      <c r="B111" s="171">
        <f>$AI$30</f>
        <v>76.3</v>
      </c>
      <c r="C111" s="112">
        <f>('C22a'!A50/1000+'C22a'!A51)*B101</f>
        <v>1364.244</v>
      </c>
      <c r="D111" s="172">
        <v>0</v>
      </c>
      <c r="E111" s="47">
        <v>0</v>
      </c>
    </row>
    <row r="112" spans="1:5" ht="15">
      <c r="A112" s="223"/>
      <c r="B112" s="171">
        <f>B102</f>
        <v>58</v>
      </c>
      <c r="C112" s="112">
        <f>('C22a'!A50/1000+'C22a'!A51)*B102</f>
        <v>1037.04</v>
      </c>
      <c r="D112" s="112">
        <f>IF($B$101-$B$102&gt;0,10*($B$101-$B$102)*'C22a'!A50/1000,0)</f>
        <v>3078.0599999999995</v>
      </c>
      <c r="E112" s="176">
        <f>IF($B$101-$B$102&gt;0,$AK$40*'C22a'!A50/1000,0)</f>
        <v>1639.9499999999998</v>
      </c>
    </row>
    <row r="113" spans="1:5" ht="15">
      <c r="A113" s="219" t="s">
        <v>128</v>
      </c>
      <c r="B113" s="171">
        <f>$AI$30</f>
        <v>76.3</v>
      </c>
      <c r="C113" s="112">
        <f>('C22b'!A50/1000+'C22b'!A51)*B101</f>
        <v>1364.244</v>
      </c>
      <c r="D113" s="172">
        <v>0</v>
      </c>
      <c r="E113" s="47">
        <v>0</v>
      </c>
    </row>
    <row r="114" spans="1:5" ht="15">
      <c r="A114" s="223"/>
      <c r="B114" s="171">
        <f>B102</f>
        <v>58</v>
      </c>
      <c r="C114" s="112">
        <f>('C22b'!A50/1000+'C22b'!A51)*B102</f>
        <v>1037.04</v>
      </c>
      <c r="D114" s="112">
        <f>IF($B$101-$B$102&gt;0,10*($B$101-$B$102)*'C22b'!A50/1000,0)</f>
        <v>3078.0599999999995</v>
      </c>
      <c r="E114" s="176">
        <f>IF($B$101-$B$102&gt;0,$AK$40*'C22b'!A50/1000,0)</f>
        <v>1639.9499999999998</v>
      </c>
    </row>
    <row r="115" spans="1:5" ht="15">
      <c r="A115" s="219" t="s">
        <v>129</v>
      </c>
      <c r="B115" s="171">
        <f>$AI$30</f>
        <v>76.3</v>
      </c>
      <c r="C115" s="112">
        <f>('C23'!A54/1000+'C23'!A55)*B101</f>
        <v>1377.2149999999997</v>
      </c>
      <c r="D115" s="172">
        <v>0</v>
      </c>
      <c r="E115" s="47">
        <v>0</v>
      </c>
    </row>
    <row r="116" spans="1:5" ht="15">
      <c r="A116" s="223"/>
      <c r="B116" s="171">
        <f>B102</f>
        <v>58</v>
      </c>
      <c r="C116" s="112">
        <f>('C23'!A54/1000+'C23'!A55)*B102</f>
        <v>1046.8999999999999</v>
      </c>
      <c r="D116" s="112">
        <f>IF($B$101-$B$102&gt;0,10*($B$101-$B$102)*'C23'!A54/1000,0)</f>
        <v>3109.1699999999996</v>
      </c>
      <c r="E116" s="176">
        <f>IF($B$101-$B$102&gt;0,$AK$40*'C23'!A54/1000,0)</f>
        <v>1656.5249999999999</v>
      </c>
    </row>
    <row r="117" spans="1:5" ht="15">
      <c r="A117" s="219" t="s">
        <v>130</v>
      </c>
      <c r="B117" s="171">
        <f>$AI$30</f>
        <v>76.3</v>
      </c>
      <c r="C117" s="112">
        <f>('C24'!A58/1000+'C24'!A59)*B101</f>
        <v>1377.2149999999997</v>
      </c>
      <c r="D117" s="172">
        <v>0</v>
      </c>
      <c r="E117" s="47">
        <v>0</v>
      </c>
    </row>
    <row r="118" spans="1:5" ht="15.75" thickBot="1">
      <c r="A118" s="220"/>
      <c r="B118" s="175">
        <f>B102</f>
        <v>58</v>
      </c>
      <c r="C118" s="116">
        <f>('C24'!A58/1000+'C24'!A59)*B102</f>
        <v>1046.8999999999999</v>
      </c>
      <c r="D118" s="116">
        <f>IF($B$101-$B$102&gt;0,10*($B$101-$B$102)*'C24'!A58/1000,0)</f>
        <v>3109.1699999999996</v>
      </c>
      <c r="E118" s="177">
        <f>IF($B$101-$B$102&gt;0,$AK$40*'C24'!A58/1000,0)</f>
        <v>1656.5249999999999</v>
      </c>
    </row>
  </sheetData>
  <sheetProtection/>
  <mergeCells count="10">
    <mergeCell ref="A117:A118"/>
    <mergeCell ref="AH29:AI29"/>
    <mergeCell ref="A101:A102"/>
    <mergeCell ref="A103:A104"/>
    <mergeCell ref="A105:A106"/>
    <mergeCell ref="A107:A108"/>
    <mergeCell ref="A109:A110"/>
    <mergeCell ref="A111:A112"/>
    <mergeCell ref="A113:A114"/>
    <mergeCell ref="A115:A116"/>
  </mergeCells>
  <printOptions/>
  <pageMargins left="0.7" right="0.7" top="0.75" bottom="0.75" header="0.3" footer="0.3"/>
  <pageSetup horizontalDpi="600" verticalDpi="600" orientation="portrait" paperSize="9" r:id="rId3"/>
  <ignoredErrors>
    <ignoredError sqref="B104 B106 B108 B110 B112 B114 B1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26">
      <selection activeCell="E4" sqref="E4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06"/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4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$C$30</f>
        <v>1</v>
      </c>
      <c r="E4" s="128">
        <v>35.76375</v>
      </c>
      <c r="F4" s="72">
        <f>$C$30</f>
        <v>1</v>
      </c>
      <c r="G4" s="128">
        <v>33.87375</v>
      </c>
      <c r="H4" s="72">
        <f>$C$30</f>
        <v>1</v>
      </c>
      <c r="I4" s="128">
        <v>35.6025</v>
      </c>
      <c r="J4" s="72">
        <f>$C$30</f>
        <v>1</v>
      </c>
      <c r="K4" s="128">
        <v>32.985</v>
      </c>
      <c r="L4" s="72">
        <f>$C$30</f>
        <v>1</v>
      </c>
      <c r="M4" s="130">
        <v>32.47875</v>
      </c>
      <c r="N4" s="72">
        <f>$C$30</f>
        <v>1</v>
      </c>
      <c r="O4" s="130">
        <v>29.95375</v>
      </c>
      <c r="P4" s="72">
        <f>$C$30</f>
        <v>1</v>
      </c>
      <c r="Q4" s="132">
        <v>29.54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 aca="true" t="shared" si="0" ref="D5:P27">$C$30</f>
        <v>1</v>
      </c>
      <c r="E5" s="128">
        <v>35.6125</v>
      </c>
      <c r="F5" s="72">
        <f t="shared" si="0"/>
        <v>1</v>
      </c>
      <c r="G5" s="128">
        <v>33.65375</v>
      </c>
      <c r="H5" s="72">
        <f t="shared" si="0"/>
        <v>1</v>
      </c>
      <c r="I5" s="128">
        <v>32.46625</v>
      </c>
      <c r="J5" s="72">
        <f t="shared" si="0"/>
        <v>1</v>
      </c>
      <c r="K5" s="128">
        <v>32.82125</v>
      </c>
      <c r="L5" s="72">
        <f t="shared" si="0"/>
        <v>1</v>
      </c>
      <c r="M5" s="130">
        <v>32.13625</v>
      </c>
      <c r="N5" s="72">
        <f t="shared" si="0"/>
        <v>1</v>
      </c>
      <c r="O5" s="130">
        <v>32.3725</v>
      </c>
      <c r="P5" s="72">
        <f t="shared" si="0"/>
        <v>1</v>
      </c>
      <c r="Q5" s="132">
        <v>30.2225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 t="shared" si="0"/>
        <v>1</v>
      </c>
      <c r="E6" s="128">
        <v>35.10375</v>
      </c>
      <c r="F6" s="72">
        <f t="shared" si="0"/>
        <v>1</v>
      </c>
      <c r="G6" s="128">
        <v>34.0875</v>
      </c>
      <c r="H6" s="72">
        <f t="shared" si="0"/>
        <v>1</v>
      </c>
      <c r="I6" s="128">
        <v>32.1325</v>
      </c>
      <c r="J6" s="72">
        <f t="shared" si="0"/>
        <v>1</v>
      </c>
      <c r="K6" s="128">
        <v>32.64375</v>
      </c>
      <c r="L6" s="72">
        <f t="shared" si="0"/>
        <v>1</v>
      </c>
      <c r="M6" s="130">
        <v>34.91875</v>
      </c>
      <c r="N6" s="72">
        <f t="shared" si="0"/>
        <v>1</v>
      </c>
      <c r="O6" s="130">
        <v>30.48375</v>
      </c>
      <c r="P6" s="72">
        <f t="shared" si="0"/>
        <v>1</v>
      </c>
      <c r="Q6" s="132">
        <v>30.13625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 t="shared" si="0"/>
        <v>1</v>
      </c>
      <c r="E7" s="128">
        <v>35.01</v>
      </c>
      <c r="F7" s="72">
        <f t="shared" si="0"/>
        <v>1</v>
      </c>
      <c r="G7" s="128">
        <v>32.96375</v>
      </c>
      <c r="H7" s="72">
        <f t="shared" si="0"/>
        <v>1</v>
      </c>
      <c r="I7" s="128">
        <v>31.89125</v>
      </c>
      <c r="J7" s="72">
        <f t="shared" si="0"/>
        <v>1</v>
      </c>
      <c r="K7" s="128">
        <v>33.10375</v>
      </c>
      <c r="L7" s="72">
        <f t="shared" si="0"/>
        <v>1</v>
      </c>
      <c r="M7" s="130">
        <v>33.585</v>
      </c>
      <c r="N7" s="72">
        <f t="shared" si="0"/>
        <v>1</v>
      </c>
      <c r="O7" s="130">
        <v>30.63125</v>
      </c>
      <c r="P7" s="72">
        <f t="shared" si="0"/>
        <v>1</v>
      </c>
      <c r="Q7" s="132">
        <v>30.7375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 t="shared" si="0"/>
        <v>1</v>
      </c>
      <c r="E8" s="128">
        <v>35.835</v>
      </c>
      <c r="F8" s="72">
        <f t="shared" si="0"/>
        <v>1</v>
      </c>
      <c r="G8" s="128">
        <v>31.34125</v>
      </c>
      <c r="H8" s="72">
        <f t="shared" si="0"/>
        <v>1</v>
      </c>
      <c r="I8" s="128">
        <v>32.03</v>
      </c>
      <c r="J8" s="72">
        <f t="shared" si="0"/>
        <v>1</v>
      </c>
      <c r="K8" s="128">
        <v>34.925</v>
      </c>
      <c r="L8" s="72">
        <f t="shared" si="0"/>
        <v>1</v>
      </c>
      <c r="M8" s="130">
        <v>32.90625</v>
      </c>
      <c r="N8" s="72">
        <f t="shared" si="0"/>
        <v>1</v>
      </c>
      <c r="O8" s="130">
        <v>29.5425</v>
      </c>
      <c r="P8" s="72">
        <f t="shared" si="0"/>
        <v>1</v>
      </c>
      <c r="Q8" s="132">
        <v>30.06375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 t="shared" si="0"/>
        <v>1</v>
      </c>
      <c r="E9" s="128">
        <v>34.595</v>
      </c>
      <c r="F9" s="72">
        <f t="shared" si="0"/>
        <v>1</v>
      </c>
      <c r="G9" s="128">
        <v>31.09</v>
      </c>
      <c r="H9" s="72">
        <f t="shared" si="0"/>
        <v>1</v>
      </c>
      <c r="I9" s="128">
        <v>31.16625</v>
      </c>
      <c r="J9" s="72">
        <f t="shared" si="0"/>
        <v>1</v>
      </c>
      <c r="K9" s="128">
        <v>34.59</v>
      </c>
      <c r="L9" s="72">
        <f t="shared" si="0"/>
        <v>1</v>
      </c>
      <c r="M9" s="130">
        <v>29.90625</v>
      </c>
      <c r="N9" s="72">
        <f t="shared" si="0"/>
        <v>1</v>
      </c>
      <c r="O9" s="130">
        <v>30.15</v>
      </c>
      <c r="P9" s="72">
        <f t="shared" si="0"/>
        <v>1</v>
      </c>
      <c r="Q9" s="132">
        <v>30.25375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 t="shared" si="0"/>
        <v>1</v>
      </c>
      <c r="E10" s="128">
        <v>34.46125</v>
      </c>
      <c r="F10" s="72">
        <f t="shared" si="0"/>
        <v>1</v>
      </c>
      <c r="G10" s="128">
        <v>31.9425</v>
      </c>
      <c r="H10" s="72">
        <f t="shared" si="0"/>
        <v>1</v>
      </c>
      <c r="I10" s="128">
        <v>32.82125</v>
      </c>
      <c r="J10" s="72">
        <f t="shared" si="0"/>
        <v>1</v>
      </c>
      <c r="K10" s="128">
        <v>34.2075</v>
      </c>
      <c r="L10" s="72">
        <f t="shared" si="0"/>
        <v>1</v>
      </c>
      <c r="M10" s="130">
        <v>30.2575</v>
      </c>
      <c r="N10" s="72">
        <f t="shared" si="0"/>
        <v>1</v>
      </c>
      <c r="O10" s="130">
        <v>30.7725</v>
      </c>
      <c r="P10" s="72">
        <f t="shared" si="0"/>
        <v>1</v>
      </c>
      <c r="Q10" s="132">
        <v>30.6525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2">
        <f t="shared" si="0"/>
        <v>1</v>
      </c>
      <c r="E11" s="128">
        <v>35.66875</v>
      </c>
      <c r="F11" s="72">
        <f t="shared" si="0"/>
        <v>1</v>
      </c>
      <c r="G11" s="128">
        <v>31.22125</v>
      </c>
      <c r="H11" s="72">
        <f t="shared" si="0"/>
        <v>1</v>
      </c>
      <c r="I11" s="128">
        <v>33.63875</v>
      </c>
      <c r="J11" s="72">
        <f t="shared" si="0"/>
        <v>1</v>
      </c>
      <c r="K11" s="128">
        <v>33.2825</v>
      </c>
      <c r="L11" s="72">
        <f t="shared" si="0"/>
        <v>1</v>
      </c>
      <c r="M11" s="130">
        <v>31.605</v>
      </c>
      <c r="N11" s="72">
        <f t="shared" si="0"/>
        <v>1</v>
      </c>
      <c r="O11" s="130">
        <v>31.23125</v>
      </c>
      <c r="P11" s="72">
        <f t="shared" si="0"/>
        <v>1</v>
      </c>
      <c r="Q11" s="132">
        <v>31.21125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2">
        <f t="shared" si="0"/>
        <v>1</v>
      </c>
      <c r="E12" s="128">
        <v>33.70875</v>
      </c>
      <c r="F12" s="72">
        <f t="shared" si="0"/>
        <v>1</v>
      </c>
      <c r="G12" s="128">
        <v>30.64875</v>
      </c>
      <c r="H12" s="72">
        <f t="shared" si="0"/>
        <v>1</v>
      </c>
      <c r="I12" s="128">
        <v>31.00625</v>
      </c>
      <c r="J12" s="72">
        <f t="shared" si="0"/>
        <v>1</v>
      </c>
      <c r="K12" s="128">
        <v>31.30875</v>
      </c>
      <c r="L12" s="72">
        <f t="shared" si="0"/>
        <v>1</v>
      </c>
      <c r="M12" s="130">
        <v>32.465</v>
      </c>
      <c r="N12" s="72">
        <f t="shared" si="0"/>
        <v>1</v>
      </c>
      <c r="O12" s="130">
        <v>33.28</v>
      </c>
      <c r="P12" s="72">
        <f t="shared" si="0"/>
        <v>1</v>
      </c>
      <c r="Q12" s="132">
        <v>30.1775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2">
        <f t="shared" si="0"/>
        <v>1</v>
      </c>
      <c r="E13" s="128">
        <v>34.1225</v>
      </c>
      <c r="F13" s="72">
        <f t="shared" si="0"/>
        <v>1</v>
      </c>
      <c r="G13" s="128">
        <v>29.6225</v>
      </c>
      <c r="H13" s="72">
        <f t="shared" si="0"/>
        <v>1</v>
      </c>
      <c r="I13" s="128">
        <v>33.71375</v>
      </c>
      <c r="J13" s="72">
        <f t="shared" si="0"/>
        <v>1</v>
      </c>
      <c r="K13" s="128">
        <v>31.08375</v>
      </c>
      <c r="L13" s="72">
        <f t="shared" si="0"/>
        <v>1</v>
      </c>
      <c r="M13" s="130">
        <v>33.33625</v>
      </c>
      <c r="N13" s="72">
        <f t="shared" si="0"/>
        <v>1</v>
      </c>
      <c r="O13" s="130">
        <v>32.81</v>
      </c>
      <c r="P13" s="72">
        <f t="shared" si="0"/>
        <v>1</v>
      </c>
      <c r="Q13" s="132">
        <v>29.3875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2">
        <f t="shared" si="0"/>
        <v>1</v>
      </c>
      <c r="E14" s="128">
        <v>34.13125</v>
      </c>
      <c r="F14" s="72">
        <f t="shared" si="0"/>
        <v>1</v>
      </c>
      <c r="G14" s="128">
        <v>30.94375</v>
      </c>
      <c r="H14" s="72">
        <f t="shared" si="0"/>
        <v>1</v>
      </c>
      <c r="I14" s="128">
        <v>32.17375</v>
      </c>
      <c r="J14" s="72">
        <f t="shared" si="0"/>
        <v>1</v>
      </c>
      <c r="K14" s="128">
        <v>30.935</v>
      </c>
      <c r="L14" s="72">
        <f t="shared" si="0"/>
        <v>1</v>
      </c>
      <c r="M14" s="130">
        <v>32.27375</v>
      </c>
      <c r="N14" s="72">
        <f t="shared" si="0"/>
        <v>1</v>
      </c>
      <c r="O14" s="130">
        <v>30.82</v>
      </c>
      <c r="P14" s="72">
        <f t="shared" si="0"/>
        <v>1</v>
      </c>
      <c r="Q14" s="132">
        <v>29.39875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2">
        <f t="shared" si="0"/>
        <v>1</v>
      </c>
      <c r="E15" s="128">
        <v>34.64125</v>
      </c>
      <c r="F15" s="72">
        <f t="shared" si="0"/>
        <v>1</v>
      </c>
      <c r="G15" s="128">
        <v>30.585</v>
      </c>
      <c r="H15" s="72">
        <f t="shared" si="0"/>
        <v>1</v>
      </c>
      <c r="I15" s="128">
        <v>31.2575</v>
      </c>
      <c r="J15" s="72">
        <f t="shared" si="0"/>
        <v>1</v>
      </c>
      <c r="K15" s="128">
        <v>30.72375</v>
      </c>
      <c r="L15" s="72">
        <f t="shared" si="0"/>
        <v>1</v>
      </c>
      <c r="M15" s="130">
        <v>31.52375</v>
      </c>
      <c r="N15" s="72">
        <f t="shared" si="0"/>
        <v>1</v>
      </c>
      <c r="O15" s="130">
        <v>28.1675</v>
      </c>
      <c r="P15" s="72">
        <f t="shared" si="0"/>
        <v>1</v>
      </c>
      <c r="Q15" s="132">
        <v>28.90875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2">
        <f t="shared" si="0"/>
        <v>1</v>
      </c>
      <c r="E16" s="128">
        <v>34.78125</v>
      </c>
      <c r="F16" s="72">
        <f t="shared" si="0"/>
        <v>1</v>
      </c>
      <c r="G16" s="128">
        <v>29.31125</v>
      </c>
      <c r="H16" s="72">
        <f t="shared" si="0"/>
        <v>1</v>
      </c>
      <c r="I16" s="128">
        <v>33.13875</v>
      </c>
      <c r="J16" s="72">
        <f t="shared" si="0"/>
        <v>1</v>
      </c>
      <c r="K16" s="128">
        <v>30.74625</v>
      </c>
      <c r="L16" s="72">
        <f t="shared" si="0"/>
        <v>1</v>
      </c>
      <c r="M16" s="130">
        <v>31.1975</v>
      </c>
      <c r="N16" s="72">
        <f t="shared" si="0"/>
        <v>1</v>
      </c>
      <c r="O16" s="130">
        <v>28.67875</v>
      </c>
      <c r="P16" s="72">
        <f t="shared" si="0"/>
        <v>1</v>
      </c>
      <c r="Q16" s="132">
        <v>28.0325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 t="shared" si="0"/>
        <v>1</v>
      </c>
      <c r="E17" s="128">
        <v>33.53875</v>
      </c>
      <c r="F17" s="72">
        <f t="shared" si="0"/>
        <v>1</v>
      </c>
      <c r="G17" s="128">
        <v>29.015</v>
      </c>
      <c r="H17" s="72">
        <f t="shared" si="0"/>
        <v>1</v>
      </c>
      <c r="I17" s="128">
        <v>31.54625</v>
      </c>
      <c r="J17" s="72">
        <f t="shared" si="0"/>
        <v>1</v>
      </c>
      <c r="K17" s="128">
        <v>30.365</v>
      </c>
      <c r="L17" s="72">
        <f t="shared" si="0"/>
        <v>1</v>
      </c>
      <c r="M17" s="130">
        <v>32.1675</v>
      </c>
      <c r="N17" s="72">
        <f t="shared" si="0"/>
        <v>1</v>
      </c>
      <c r="O17" s="130">
        <v>28.2875</v>
      </c>
      <c r="P17" s="72">
        <f t="shared" si="0"/>
        <v>1</v>
      </c>
      <c r="Q17" s="132">
        <v>29.09375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 t="shared" si="0"/>
        <v>1</v>
      </c>
      <c r="E18" s="128">
        <v>33.94875</v>
      </c>
      <c r="F18" s="72">
        <f t="shared" si="0"/>
        <v>1</v>
      </c>
      <c r="G18" s="128">
        <v>29.7325</v>
      </c>
      <c r="H18" s="72">
        <f t="shared" si="0"/>
        <v>1</v>
      </c>
      <c r="I18" s="128">
        <v>31.935</v>
      </c>
      <c r="J18" s="72">
        <f t="shared" si="0"/>
        <v>1</v>
      </c>
      <c r="K18" s="128">
        <v>30.3875</v>
      </c>
      <c r="L18" s="72">
        <f t="shared" si="0"/>
        <v>1</v>
      </c>
      <c r="M18" s="130">
        <v>32.02875</v>
      </c>
      <c r="N18" s="72">
        <f t="shared" si="0"/>
        <v>1</v>
      </c>
      <c r="O18" s="130">
        <v>28.14875</v>
      </c>
      <c r="P18" s="72">
        <f t="shared" si="0"/>
        <v>1</v>
      </c>
      <c r="Q18" s="132">
        <v>28.295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 t="shared" si="0"/>
        <v>1</v>
      </c>
      <c r="E19" s="128">
        <v>35.1325</v>
      </c>
      <c r="F19" s="72">
        <f t="shared" si="0"/>
        <v>1</v>
      </c>
      <c r="G19" s="128">
        <v>29.9725</v>
      </c>
      <c r="H19" s="72">
        <f t="shared" si="0"/>
        <v>1</v>
      </c>
      <c r="I19" s="128">
        <v>30.32</v>
      </c>
      <c r="J19" s="72">
        <f t="shared" si="0"/>
        <v>1</v>
      </c>
      <c r="K19" s="128">
        <v>31.3075</v>
      </c>
      <c r="L19" s="72">
        <f t="shared" si="0"/>
        <v>1</v>
      </c>
      <c r="M19" s="130">
        <v>31.98875</v>
      </c>
      <c r="N19" s="72">
        <f t="shared" si="0"/>
        <v>1</v>
      </c>
      <c r="O19" s="130">
        <v>28.91125</v>
      </c>
      <c r="P19" s="72">
        <f t="shared" si="0"/>
        <v>1</v>
      </c>
      <c r="Q19" s="132">
        <v>28.22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2">
        <f t="shared" si="0"/>
        <v>1</v>
      </c>
      <c r="E20" s="128">
        <v>34.755</v>
      </c>
      <c r="F20" s="72">
        <f t="shared" si="0"/>
        <v>1</v>
      </c>
      <c r="G20" s="128">
        <v>29.295</v>
      </c>
      <c r="H20" s="72">
        <f t="shared" si="0"/>
        <v>1</v>
      </c>
      <c r="I20" s="128">
        <v>29.55625</v>
      </c>
      <c r="J20" s="72">
        <f t="shared" si="0"/>
        <v>1</v>
      </c>
      <c r="K20" s="128">
        <v>32.0425</v>
      </c>
      <c r="L20" s="72">
        <f t="shared" si="0"/>
        <v>1</v>
      </c>
      <c r="M20" s="130">
        <v>29.79375</v>
      </c>
      <c r="N20" s="72">
        <f t="shared" si="0"/>
        <v>1</v>
      </c>
      <c r="O20" s="130">
        <v>27.6675</v>
      </c>
      <c r="P20" s="72">
        <f t="shared" si="0"/>
        <v>1</v>
      </c>
      <c r="Q20" s="132">
        <v>27.785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2">
        <f t="shared" si="0"/>
        <v>1</v>
      </c>
      <c r="E21" s="128">
        <v>35.18125</v>
      </c>
      <c r="F21" s="72">
        <f t="shared" si="0"/>
        <v>1</v>
      </c>
      <c r="G21" s="128">
        <v>30.13125</v>
      </c>
      <c r="H21" s="72">
        <f t="shared" si="0"/>
        <v>1</v>
      </c>
      <c r="I21" s="128">
        <v>30.1125</v>
      </c>
      <c r="J21" s="72">
        <f t="shared" si="0"/>
        <v>1</v>
      </c>
      <c r="K21" s="128">
        <v>30.48875</v>
      </c>
      <c r="L21" s="72">
        <f t="shared" si="0"/>
        <v>1</v>
      </c>
      <c r="M21" s="130">
        <v>28.7675</v>
      </c>
      <c r="N21" s="72">
        <f t="shared" si="0"/>
        <v>1</v>
      </c>
      <c r="O21" s="130">
        <v>28.61</v>
      </c>
      <c r="P21" s="72">
        <f t="shared" si="0"/>
        <v>1</v>
      </c>
      <c r="Q21" s="132">
        <v>28.06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2">
        <f t="shared" si="0"/>
        <v>1</v>
      </c>
      <c r="E22" s="128">
        <v>34.5025</v>
      </c>
      <c r="F22" s="72">
        <f t="shared" si="0"/>
        <v>1</v>
      </c>
      <c r="G22" s="128">
        <v>31.4325</v>
      </c>
      <c r="H22" s="72">
        <f t="shared" si="0"/>
        <v>1</v>
      </c>
      <c r="I22" s="128">
        <v>31.1475</v>
      </c>
      <c r="J22" s="72">
        <f t="shared" si="0"/>
        <v>1</v>
      </c>
      <c r="K22" s="128">
        <v>32.62</v>
      </c>
      <c r="L22" s="72">
        <f t="shared" si="0"/>
        <v>1</v>
      </c>
      <c r="M22" s="130">
        <v>29.69375</v>
      </c>
      <c r="N22" s="72">
        <f t="shared" si="0"/>
        <v>1</v>
      </c>
      <c r="O22" s="130">
        <v>29.32625</v>
      </c>
      <c r="P22" s="72">
        <f t="shared" si="0"/>
        <v>1</v>
      </c>
      <c r="Q22" s="132">
        <v>29.32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2">
        <f t="shared" si="0"/>
        <v>1</v>
      </c>
      <c r="E23" s="128">
        <v>34.82625</v>
      </c>
      <c r="F23" s="72">
        <f t="shared" si="0"/>
        <v>1</v>
      </c>
      <c r="G23" s="128">
        <v>32.22625</v>
      </c>
      <c r="H23" s="72">
        <f t="shared" si="0"/>
        <v>1</v>
      </c>
      <c r="I23" s="128">
        <v>34.1475</v>
      </c>
      <c r="J23" s="72">
        <f t="shared" si="0"/>
        <v>1</v>
      </c>
      <c r="K23" s="128">
        <v>32.45375</v>
      </c>
      <c r="L23" s="72">
        <f t="shared" si="0"/>
        <v>1</v>
      </c>
      <c r="M23" s="130">
        <v>31.2375</v>
      </c>
      <c r="N23" s="72">
        <f t="shared" si="0"/>
        <v>1</v>
      </c>
      <c r="O23" s="130">
        <v>31.04375</v>
      </c>
      <c r="P23" s="72">
        <f t="shared" si="0"/>
        <v>1</v>
      </c>
      <c r="Q23" s="132">
        <v>32.56125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2">
        <f t="shared" si="0"/>
        <v>1</v>
      </c>
      <c r="E24" s="128">
        <v>33.35875</v>
      </c>
      <c r="F24" s="72">
        <f t="shared" si="0"/>
        <v>1</v>
      </c>
      <c r="G24" s="128">
        <v>31.3225</v>
      </c>
      <c r="H24" s="72">
        <f t="shared" si="0"/>
        <v>1</v>
      </c>
      <c r="I24" s="128">
        <v>34.85125</v>
      </c>
      <c r="J24" s="72">
        <f t="shared" si="0"/>
        <v>1</v>
      </c>
      <c r="K24" s="128">
        <v>32.79375</v>
      </c>
      <c r="L24" s="72">
        <f t="shared" si="0"/>
        <v>1</v>
      </c>
      <c r="M24" s="130">
        <v>29.925</v>
      </c>
      <c r="N24" s="72">
        <f t="shared" si="0"/>
        <v>1</v>
      </c>
      <c r="O24" s="130">
        <v>32.84875</v>
      </c>
      <c r="P24" s="72">
        <f t="shared" si="0"/>
        <v>1</v>
      </c>
      <c r="Q24" s="132">
        <v>31.79125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2">
        <f t="shared" si="0"/>
        <v>1</v>
      </c>
      <c r="E25" s="128">
        <v>33.18375</v>
      </c>
      <c r="F25" s="72">
        <f t="shared" si="0"/>
        <v>1</v>
      </c>
      <c r="G25" s="128">
        <v>31.525</v>
      </c>
      <c r="H25" s="72">
        <f t="shared" si="0"/>
        <v>1</v>
      </c>
      <c r="I25" s="128">
        <v>34.67375</v>
      </c>
      <c r="J25" s="72">
        <f t="shared" si="0"/>
        <v>1</v>
      </c>
      <c r="K25" s="128">
        <v>32.36125</v>
      </c>
      <c r="L25" s="72">
        <f t="shared" si="0"/>
        <v>1</v>
      </c>
      <c r="M25" s="130">
        <v>28.9625</v>
      </c>
      <c r="N25" s="72">
        <f t="shared" si="0"/>
        <v>1</v>
      </c>
      <c r="O25" s="130">
        <v>33.0975</v>
      </c>
      <c r="P25" s="72">
        <f t="shared" si="0"/>
        <v>1</v>
      </c>
      <c r="Q25" s="132">
        <v>30.78375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 t="shared" si="0"/>
        <v>1</v>
      </c>
      <c r="E26" s="128">
        <v>33.28875</v>
      </c>
      <c r="F26" s="72">
        <f t="shared" si="0"/>
        <v>1</v>
      </c>
      <c r="G26" s="128">
        <v>32.32</v>
      </c>
      <c r="H26" s="72">
        <f t="shared" si="0"/>
        <v>1</v>
      </c>
      <c r="I26" s="128">
        <v>32.435</v>
      </c>
      <c r="J26" s="72">
        <f t="shared" si="0"/>
        <v>1</v>
      </c>
      <c r="K26" s="128">
        <v>32.7425</v>
      </c>
      <c r="L26" s="72">
        <f t="shared" si="0"/>
        <v>1</v>
      </c>
      <c r="M26" s="130">
        <v>28.87125</v>
      </c>
      <c r="N26" s="72">
        <f t="shared" si="0"/>
        <v>1</v>
      </c>
      <c r="O26" s="130">
        <v>31.5675</v>
      </c>
      <c r="P26" s="72">
        <f t="shared" si="0"/>
        <v>1</v>
      </c>
      <c r="Q26" s="132">
        <v>32.1975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 t="shared" si="0"/>
        <v>1</v>
      </c>
      <c r="E27" s="129">
        <v>32.735</v>
      </c>
      <c r="F27" s="75">
        <f t="shared" si="0"/>
        <v>1</v>
      </c>
      <c r="G27" s="129">
        <v>34.2075</v>
      </c>
      <c r="H27" s="75">
        <f t="shared" si="0"/>
        <v>1</v>
      </c>
      <c r="I27" s="129">
        <v>33.46875</v>
      </c>
      <c r="J27" s="75">
        <f t="shared" si="0"/>
        <v>1</v>
      </c>
      <c r="K27" s="129">
        <v>32.39875</v>
      </c>
      <c r="L27" s="75">
        <f t="shared" si="0"/>
        <v>1</v>
      </c>
      <c r="M27" s="131">
        <v>29.5325</v>
      </c>
      <c r="N27" s="75">
        <f t="shared" si="0"/>
        <v>1</v>
      </c>
      <c r="O27" s="131">
        <v>30.14125</v>
      </c>
      <c r="P27" s="75">
        <f t="shared" si="0"/>
        <v>1</v>
      </c>
      <c r="Q27" s="133">
        <v>32.01875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00" t="s">
        <v>102</v>
      </c>
      <c r="D29" s="200"/>
      <c r="E29" s="201"/>
      <c r="F29" s="201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02">
        <v>1</v>
      </c>
      <c r="D30" s="69"/>
      <c r="E30" s="19"/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119" t="s">
        <v>106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.75" thickBot="1">
      <c r="A34" s="103">
        <v>282.4</v>
      </c>
      <c r="B34" t="s">
        <v>103</v>
      </c>
      <c r="C34" s="100">
        <f>C$33*$A$34/1000</f>
        <v>233.79507700000002</v>
      </c>
      <c r="D34" s="99">
        <f aca="true" t="shared" si="1" ref="D34:I34">D$33*$A$34/1000</f>
        <v>212.49611600000003</v>
      </c>
      <c r="E34" s="99">
        <f>E$33*$A$34/1000</f>
        <v>219.49045800000002</v>
      </c>
      <c r="F34" s="99">
        <f t="shared" si="1"/>
        <v>218.384862</v>
      </c>
      <c r="G34" s="99">
        <f t="shared" si="1"/>
        <v>212.24019099999998</v>
      </c>
      <c r="H34" s="99">
        <f t="shared" si="1"/>
        <v>205.740755</v>
      </c>
      <c r="I34" s="101">
        <f t="shared" si="1"/>
        <v>203.002887</v>
      </c>
      <c r="J34" s="22"/>
      <c r="K34" s="22"/>
      <c r="L34" s="22"/>
      <c r="M34" s="22"/>
      <c r="N34" s="22"/>
      <c r="O34" s="22"/>
      <c r="P34" s="22"/>
      <c r="Q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3:10" ht="15.75" thickBot="1">
      <c r="C35" s="22"/>
      <c r="D35" s="22"/>
      <c r="E35" s="22"/>
      <c r="F35" s="22"/>
      <c r="G35" s="22"/>
      <c r="H35" s="22"/>
      <c r="I35" s="22"/>
      <c r="J35" s="18"/>
    </row>
    <row r="36" spans="3:20" ht="15">
      <c r="C36" s="54" t="s">
        <v>34</v>
      </c>
      <c r="D36" s="55" t="s">
        <v>49</v>
      </c>
      <c r="E36" s="55" t="s">
        <v>51</v>
      </c>
      <c r="F36" s="55" t="s">
        <v>61</v>
      </c>
      <c r="G36" s="55" t="s">
        <v>52</v>
      </c>
      <c r="H36" s="56" t="s">
        <v>53</v>
      </c>
      <c r="I36" s="56" t="s">
        <v>43</v>
      </c>
      <c r="J36" s="56" t="s">
        <v>54</v>
      </c>
      <c r="K36" s="56" t="s">
        <v>55</v>
      </c>
      <c r="L36" s="56" t="s">
        <v>56</v>
      </c>
      <c r="M36" s="56" t="s">
        <v>57</v>
      </c>
      <c r="N36" s="56" t="s">
        <v>58</v>
      </c>
      <c r="O36" s="57" t="s">
        <v>59</v>
      </c>
      <c r="P36" s="203" t="s">
        <v>155</v>
      </c>
      <c r="Q36" s="204"/>
      <c r="R36" s="204"/>
      <c r="S36" s="204"/>
      <c r="T36" s="204"/>
    </row>
    <row r="37" spans="1:17" ht="15">
      <c r="A37" s="20"/>
      <c r="B37" t="s">
        <v>105</v>
      </c>
      <c r="C37" s="105">
        <f>Kalendarz!B9*C33+Kalendarz!C9*D33+Kalendarz!D9*E33+Kalendarz!E9*F33+Kalendarz!F9*G33+Kalendarz!G9*H33+Kalendarz!H9*I33</f>
        <v>23618.610000000004</v>
      </c>
      <c r="D37" s="106">
        <f>Kalendarz!J9*C33+Kalendarz!K9*D33+Kalendarz!L9*E33+Kalendarz!M9*F33+Kalendarz!N9*G33+Kalendarz!O9*H33+Kalendarz!P9*I33</f>
        <v>22096.6425</v>
      </c>
      <c r="E37" s="106">
        <f>Kalendarz!R9*C33+Kalendarz!S9*D33+Kalendarz!T9*E33+Kalendarz!U9*F33+Kalendarz!V9*G33+Kalendarz!W9*H33+Kalendarz!X9*I33</f>
        <v>23572.83</v>
      </c>
      <c r="F37" s="106">
        <f>Kalendarz!Z9*C33+Kalendarz!AA9*D33+Kalendarz!AB9*E33+Kalendarz!AC9*F33+Kalendarz!AD9*G33+Kalendarz!AE9*H33+Kalendarz!AF9*I33</f>
        <v>22038.258750000005</v>
      </c>
      <c r="G37" s="106">
        <f>Kalendarz!AH9*C33+Kalendarz!AI9*D33+Kalendarz!AJ9*E33+Kalendarz!AK9*F33+Kalendarz!AL9*G33+Kalendarz!AM9*H33+Kalendarz!AN9*I33</f>
        <v>23622.425</v>
      </c>
      <c r="H37" s="106">
        <f>Kalendarz!AP9*C33+Kalendarz!AQ9*D33+Kalendarz!AR9*E33+Kalendarz!AS9*F33+Kalendarz!AT9*G33+Kalendarz!AU9*H33+Kalendarz!AV9*I33</f>
        <v>22799.5125</v>
      </c>
      <c r="I37" s="106">
        <f>Kalendarz!B19*C33+Kalendarz!C19*D33+Kalendarz!D19*E33+Kalendarz!E19*F33+Kalendarz!F19*G33+Kalendarz!G19*H33+Kalendarz!H19*I33</f>
        <v>23618.610000000004</v>
      </c>
      <c r="J37" s="106">
        <f>Kalendarz!J19*C33+Kalendarz!K19*D33+Kalendarz!L19*E33+Kalendarz!M19*F33+Kalendarz!N19*G33+Kalendarz!O19*H33+Kalendarz!P19*I33</f>
        <v>23621.51875</v>
      </c>
      <c r="K37" s="106">
        <f>Kalendarz!R19*C33+Kalendarz!S19*D33+Kalendarz!T19*E33+Kalendarz!U19*F33+Kalendarz!V19*G33+Kalendarz!W19*H33+Kalendarz!X19*I33</f>
        <v>22766.802500000005</v>
      </c>
      <c r="L37" s="106">
        <f>Kalendarz!Z19*C33+Kalendarz!AA19*D33+Kalendarz!AB19*E33+Kalendarz!AC19*F33+Kalendarz!AD19*G33+Kalendarz!AE19*H33+Kalendarz!AF19*I33</f>
        <v>23676.99375</v>
      </c>
      <c r="M37" s="106">
        <f>Kalendarz!AH19*C33+Kalendarz!AI19*D33+Kalendarz!AJ19*E33+Kalendarz!AK19*F33+Kalendarz!AL19*G33+Kalendarz!AM19*H33+Kalendarz!AN19*I33</f>
        <v>22844.28625</v>
      </c>
      <c r="N37" s="106">
        <f>Kalendarz!AP19*C33+Kalendarz!AQ19*D33+Kalendarz!AR19*E33+Kalendarz!AS19*F33+Kalendarz!AT19*G33+Kalendarz!AU19*H33+Kalendarz!AV19*I33</f>
        <v>23594.688750000005</v>
      </c>
      <c r="O37" s="183">
        <f>SUM(C37:N37)</f>
        <v>277871.17875</v>
      </c>
      <c r="P37" s="181"/>
      <c r="Q37" t="s">
        <v>106</v>
      </c>
    </row>
    <row r="38" spans="1:17" ht="15">
      <c r="A38" s="20"/>
      <c r="B38" s="20" t="s">
        <v>108</v>
      </c>
      <c r="C38" s="105">
        <f aca="true" t="shared" si="2" ref="C38:N38">SUM(C39:C40)</f>
        <v>6819.895464</v>
      </c>
      <c r="D38" s="106">
        <f t="shared" si="2"/>
        <v>6390.091842</v>
      </c>
      <c r="E38" s="106">
        <f t="shared" si="2"/>
        <v>6806.967192</v>
      </c>
      <c r="F38" s="106">
        <f t="shared" si="2"/>
        <v>6373.604271000001</v>
      </c>
      <c r="G38" s="106">
        <f t="shared" si="2"/>
        <v>6820.972819999999</v>
      </c>
      <c r="H38" s="106">
        <f t="shared" si="2"/>
        <v>6588.58233</v>
      </c>
      <c r="I38" s="106">
        <f t="shared" si="2"/>
        <v>6819.895464</v>
      </c>
      <c r="J38" s="106">
        <f t="shared" si="2"/>
        <v>6820.716895</v>
      </c>
      <c r="K38" s="106">
        <f t="shared" si="2"/>
        <v>6579.345026000001</v>
      </c>
      <c r="L38" s="106">
        <f t="shared" si="2"/>
        <v>6836.383035</v>
      </c>
      <c r="M38" s="106">
        <f t="shared" si="2"/>
        <v>6601.226437</v>
      </c>
      <c r="N38" s="106">
        <f t="shared" si="2"/>
        <v>6813.140103000001</v>
      </c>
      <c r="O38" s="107">
        <f>SUM(C38:N38)</f>
        <v>80270.820879</v>
      </c>
      <c r="P38" s="186"/>
      <c r="Q38" t="s">
        <v>145</v>
      </c>
    </row>
    <row r="39" spans="1:17" ht="15">
      <c r="A39" s="104">
        <f>A34</f>
        <v>282.4</v>
      </c>
      <c r="B39" t="s">
        <v>104</v>
      </c>
      <c r="C39" s="108">
        <f>C37*$A$34/1000</f>
        <v>6669.895464</v>
      </c>
      <c r="D39" s="109">
        <f>D37*$A$34/1000</f>
        <v>6240.091842</v>
      </c>
      <c r="E39" s="109">
        <f>E37*$A$34/1000</f>
        <v>6656.967192</v>
      </c>
      <c r="F39" s="109">
        <f>F37*$A$34/1000</f>
        <v>6223.604271000001</v>
      </c>
      <c r="G39" s="109">
        <f>G37*$A$34/1000</f>
        <v>6670.972819999999</v>
      </c>
      <c r="H39" s="109">
        <f aca="true" t="shared" si="3" ref="H39:N39">H37*$A$34/1000</f>
        <v>6438.58233</v>
      </c>
      <c r="I39" s="109">
        <f t="shared" si="3"/>
        <v>6669.895464</v>
      </c>
      <c r="J39" s="109">
        <f t="shared" si="3"/>
        <v>6670.716895</v>
      </c>
      <c r="K39" s="109">
        <f t="shared" si="3"/>
        <v>6429.345026000001</v>
      </c>
      <c r="L39" s="109">
        <f t="shared" si="3"/>
        <v>6686.383035</v>
      </c>
      <c r="M39" s="109">
        <f t="shared" si="3"/>
        <v>6451.226437</v>
      </c>
      <c r="N39" s="109">
        <f t="shared" si="3"/>
        <v>6663.140103000001</v>
      </c>
      <c r="O39" s="110">
        <f>SUM(C39:N39)</f>
        <v>78470.82087899999</v>
      </c>
      <c r="P39" s="182">
        <f>O39/O38</f>
        <v>0.9775759113923436</v>
      </c>
      <c r="Q39" t="s">
        <v>104</v>
      </c>
    </row>
    <row r="40" spans="1:17" ht="15">
      <c r="A40" s="83">
        <v>150</v>
      </c>
      <c r="B40" t="s">
        <v>60</v>
      </c>
      <c r="C40" s="111">
        <f>$A$40</f>
        <v>150</v>
      </c>
      <c r="D40" s="112">
        <f aca="true" t="shared" si="4" ref="D40:N40">$A$40</f>
        <v>150</v>
      </c>
      <c r="E40" s="112">
        <f t="shared" si="4"/>
        <v>150</v>
      </c>
      <c r="F40" s="112">
        <f t="shared" si="4"/>
        <v>150</v>
      </c>
      <c r="G40" s="112">
        <f t="shared" si="4"/>
        <v>150</v>
      </c>
      <c r="H40" s="112">
        <f t="shared" si="4"/>
        <v>150</v>
      </c>
      <c r="I40" s="112">
        <f t="shared" si="4"/>
        <v>150</v>
      </c>
      <c r="J40" s="112">
        <f t="shared" si="4"/>
        <v>150</v>
      </c>
      <c r="K40" s="112">
        <f t="shared" si="4"/>
        <v>150</v>
      </c>
      <c r="L40" s="112">
        <f t="shared" si="4"/>
        <v>150</v>
      </c>
      <c r="M40" s="112">
        <f t="shared" si="4"/>
        <v>150</v>
      </c>
      <c r="N40" s="112">
        <f t="shared" si="4"/>
        <v>150</v>
      </c>
      <c r="O40" s="107">
        <f aca="true" t="shared" si="5" ref="O40:O47">SUM(C40:N40)</f>
        <v>1800</v>
      </c>
      <c r="P40" s="182">
        <f>O40/O38</f>
        <v>0.022424088607656257</v>
      </c>
      <c r="Q40" t="s">
        <v>147</v>
      </c>
    </row>
    <row r="41" spans="2:16" ht="15">
      <c r="B41" t="s">
        <v>109</v>
      </c>
      <c r="C41" s="159">
        <v>30</v>
      </c>
      <c r="D41" s="112">
        <f>$C$41</f>
        <v>30</v>
      </c>
      <c r="E41" s="112">
        <f aca="true" t="shared" si="6" ref="E41:N41">$C$41</f>
        <v>30</v>
      </c>
      <c r="F41" s="112">
        <f t="shared" si="6"/>
        <v>30</v>
      </c>
      <c r="G41" s="112">
        <f t="shared" si="6"/>
        <v>30</v>
      </c>
      <c r="H41" s="112">
        <f t="shared" si="6"/>
        <v>30</v>
      </c>
      <c r="I41" s="112">
        <f t="shared" si="6"/>
        <v>30</v>
      </c>
      <c r="J41" s="112">
        <f t="shared" si="6"/>
        <v>30</v>
      </c>
      <c r="K41" s="112">
        <f t="shared" si="6"/>
        <v>30</v>
      </c>
      <c r="L41" s="112">
        <f t="shared" si="6"/>
        <v>30</v>
      </c>
      <c r="M41" s="112">
        <f t="shared" si="6"/>
        <v>30</v>
      </c>
      <c r="N41" s="112">
        <f t="shared" si="6"/>
        <v>30</v>
      </c>
      <c r="O41" s="107"/>
      <c r="P41" s="182"/>
    </row>
    <row r="42" spans="1:17" ht="15">
      <c r="A42" s="20" t="s">
        <v>84</v>
      </c>
      <c r="B42" s="20" t="s">
        <v>75</v>
      </c>
      <c r="C42" s="105">
        <f aca="true" t="shared" si="7" ref="C42:N42">SUM(C43:C47)</f>
        <v>3132.1728898</v>
      </c>
      <c r="D42" s="106">
        <f t="shared" si="7"/>
        <v>2958.3946406500004</v>
      </c>
      <c r="E42" s="106">
        <f t="shared" si="7"/>
        <v>3126.9457294000003</v>
      </c>
      <c r="F42" s="106">
        <f t="shared" si="7"/>
        <v>2951.7283840750006</v>
      </c>
      <c r="G42" s="106">
        <f t="shared" si="7"/>
        <v>3132.6084865</v>
      </c>
      <c r="H42" s="106">
        <f t="shared" si="7"/>
        <v>3038.64833725</v>
      </c>
      <c r="I42" s="106">
        <f t="shared" si="7"/>
        <v>3132.1728898</v>
      </c>
      <c r="J42" s="106">
        <f t="shared" si="7"/>
        <v>3132.5050108749997</v>
      </c>
      <c r="K42" s="106">
        <f t="shared" si="7"/>
        <v>3034.91350945</v>
      </c>
      <c r="L42" s="106">
        <f t="shared" si="7"/>
        <v>3138.8391463750004</v>
      </c>
      <c r="M42" s="106">
        <f t="shared" si="7"/>
        <v>3043.760604025</v>
      </c>
      <c r="N42" s="106">
        <f t="shared" si="7"/>
        <v>3129.4415614750005</v>
      </c>
      <c r="O42" s="107">
        <f t="shared" si="5"/>
        <v>36952.131189675005</v>
      </c>
      <c r="P42" s="182"/>
      <c r="Q42" t="s">
        <v>75</v>
      </c>
    </row>
    <row r="43" spans="1:17" ht="15">
      <c r="A43" s="82">
        <v>10600</v>
      </c>
      <c r="B43" s="18" t="s">
        <v>71</v>
      </c>
      <c r="C43" s="111">
        <f>C$41/1000*$A$43</f>
        <v>318</v>
      </c>
      <c r="D43" s="112">
        <f aca="true" t="shared" si="8" ref="D43:N43">D$41/1000*$A$43</f>
        <v>318</v>
      </c>
      <c r="E43" s="112">
        <f t="shared" si="8"/>
        <v>318</v>
      </c>
      <c r="F43" s="112">
        <f t="shared" si="8"/>
        <v>318</v>
      </c>
      <c r="G43" s="112">
        <f t="shared" si="8"/>
        <v>318</v>
      </c>
      <c r="H43" s="112">
        <f t="shared" si="8"/>
        <v>318</v>
      </c>
      <c r="I43" s="112">
        <f t="shared" si="8"/>
        <v>318</v>
      </c>
      <c r="J43" s="112">
        <f t="shared" si="8"/>
        <v>318</v>
      </c>
      <c r="K43" s="112">
        <f t="shared" si="8"/>
        <v>318</v>
      </c>
      <c r="L43" s="112">
        <f t="shared" si="8"/>
        <v>318</v>
      </c>
      <c r="M43" s="112">
        <f t="shared" si="8"/>
        <v>318</v>
      </c>
      <c r="N43" s="112">
        <f t="shared" si="8"/>
        <v>318</v>
      </c>
      <c r="O43" s="107">
        <f t="shared" si="5"/>
        <v>3816</v>
      </c>
      <c r="P43" s="187">
        <f>O43/O42</f>
        <v>0.10326873923489018</v>
      </c>
      <c r="Q43" t="s">
        <v>149</v>
      </c>
    </row>
    <row r="44" spans="1:17" ht="15">
      <c r="A44" s="82">
        <v>2.63</v>
      </c>
      <c r="B44" s="18" t="s">
        <v>72</v>
      </c>
      <c r="C44" s="111">
        <f>C$41*$A$44</f>
        <v>78.89999999999999</v>
      </c>
      <c r="D44" s="112">
        <f aca="true" t="shared" si="9" ref="D44:N44">D$41*$A$44</f>
        <v>78.89999999999999</v>
      </c>
      <c r="E44" s="112">
        <f t="shared" si="9"/>
        <v>78.89999999999999</v>
      </c>
      <c r="F44" s="112">
        <f t="shared" si="9"/>
        <v>78.89999999999999</v>
      </c>
      <c r="G44" s="112">
        <f t="shared" si="9"/>
        <v>78.89999999999999</v>
      </c>
      <c r="H44" s="112">
        <f t="shared" si="9"/>
        <v>78.89999999999999</v>
      </c>
      <c r="I44" s="112">
        <f t="shared" si="9"/>
        <v>78.89999999999999</v>
      </c>
      <c r="J44" s="112">
        <f t="shared" si="9"/>
        <v>78.89999999999999</v>
      </c>
      <c r="K44" s="112">
        <f t="shared" si="9"/>
        <v>78.89999999999999</v>
      </c>
      <c r="L44" s="112">
        <f t="shared" si="9"/>
        <v>78.89999999999999</v>
      </c>
      <c r="M44" s="112">
        <f t="shared" si="9"/>
        <v>78.89999999999999</v>
      </c>
      <c r="N44" s="112">
        <f t="shared" si="9"/>
        <v>78.89999999999999</v>
      </c>
      <c r="O44" s="107">
        <f t="shared" si="5"/>
        <v>946.7999999999998</v>
      </c>
      <c r="P44" s="187">
        <f>O44/O42</f>
        <v>0.02562233813092086</v>
      </c>
      <c r="Q44" t="s">
        <v>148</v>
      </c>
    </row>
    <row r="45" spans="1:17" ht="15">
      <c r="A45" s="83">
        <v>107.71</v>
      </c>
      <c r="B45" t="s">
        <v>74</v>
      </c>
      <c r="C45" s="113">
        <f>C37/1000*$A$45</f>
        <v>2543.9604831</v>
      </c>
      <c r="D45" s="114">
        <f aca="true" t="shared" si="10" ref="D45:N45">D37/1000*$A$45</f>
        <v>2380.0293636750002</v>
      </c>
      <c r="E45" s="114">
        <f t="shared" si="10"/>
        <v>2539.0295193</v>
      </c>
      <c r="F45" s="114">
        <f t="shared" si="10"/>
        <v>2373.7408499625003</v>
      </c>
      <c r="G45" s="114">
        <f t="shared" si="10"/>
        <v>2544.37139675</v>
      </c>
      <c r="H45" s="114">
        <f t="shared" si="10"/>
        <v>2455.735491375</v>
      </c>
      <c r="I45" s="114">
        <f t="shared" si="10"/>
        <v>2543.9604831</v>
      </c>
      <c r="J45" s="114">
        <f t="shared" si="10"/>
        <v>2544.2737845624997</v>
      </c>
      <c r="K45" s="114">
        <f t="shared" si="10"/>
        <v>2452.2122972750003</v>
      </c>
      <c r="L45" s="114">
        <f t="shared" si="10"/>
        <v>2550.2489968125</v>
      </c>
      <c r="M45" s="114">
        <f t="shared" si="10"/>
        <v>2460.5580719874997</v>
      </c>
      <c r="N45" s="114">
        <f t="shared" si="10"/>
        <v>2541.3839252625003</v>
      </c>
      <c r="O45" s="110">
        <f t="shared" si="5"/>
        <v>29929.504663162505</v>
      </c>
      <c r="P45" s="182">
        <f>O45/O42</f>
        <v>0.8099534099815404</v>
      </c>
      <c r="Q45" t="s">
        <v>168</v>
      </c>
    </row>
    <row r="46" spans="1:33" s="18" customFormat="1" ht="15">
      <c r="A46" s="82">
        <v>6.47</v>
      </c>
      <c r="B46" s="18" t="s">
        <v>110</v>
      </c>
      <c r="C46" s="121">
        <f>C37/1000*$A$46</f>
        <v>152.81240670000003</v>
      </c>
      <c r="D46" s="120">
        <f aca="true" t="shared" si="11" ref="D46:N46">D37/1000*$A$46</f>
        <v>142.965276975</v>
      </c>
      <c r="E46" s="120">
        <f t="shared" si="11"/>
        <v>152.51621010000002</v>
      </c>
      <c r="F46" s="120">
        <f t="shared" si="11"/>
        <v>142.5875341125</v>
      </c>
      <c r="G46" s="120">
        <f t="shared" si="11"/>
        <v>152.83708975</v>
      </c>
      <c r="H46" s="120">
        <f t="shared" si="11"/>
        <v>147.512845875</v>
      </c>
      <c r="I46" s="120">
        <f t="shared" si="11"/>
        <v>152.81240670000003</v>
      </c>
      <c r="J46" s="120">
        <f t="shared" si="11"/>
        <v>152.8312263125</v>
      </c>
      <c r="K46" s="120">
        <f t="shared" si="11"/>
        <v>147.30121217500002</v>
      </c>
      <c r="L46" s="120">
        <f t="shared" si="11"/>
        <v>153.1901495625</v>
      </c>
      <c r="M46" s="120">
        <f t="shared" si="11"/>
        <v>147.8025320375</v>
      </c>
      <c r="N46" s="120">
        <f t="shared" si="11"/>
        <v>152.65763621250002</v>
      </c>
      <c r="O46" s="122">
        <f>SUM(C46:N46)</f>
        <v>1797.8265265125003</v>
      </c>
      <c r="P46" s="187">
        <f>O46/O42</f>
        <v>0.048652850827040815</v>
      </c>
      <c r="Q46" t="s">
        <v>150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17" ht="15.75" thickBot="1">
      <c r="A47" s="83">
        <v>38.5</v>
      </c>
      <c r="B47" t="s">
        <v>60</v>
      </c>
      <c r="C47" s="115">
        <f>$A$47</f>
        <v>38.5</v>
      </c>
      <c r="D47" s="116">
        <f aca="true" t="shared" si="12" ref="D47:N47">$A$47</f>
        <v>38.5</v>
      </c>
      <c r="E47" s="116">
        <f t="shared" si="12"/>
        <v>38.5</v>
      </c>
      <c r="F47" s="116">
        <f t="shared" si="12"/>
        <v>38.5</v>
      </c>
      <c r="G47" s="116">
        <f t="shared" si="12"/>
        <v>38.5</v>
      </c>
      <c r="H47" s="116">
        <f t="shared" si="12"/>
        <v>38.5</v>
      </c>
      <c r="I47" s="116">
        <f t="shared" si="12"/>
        <v>38.5</v>
      </c>
      <c r="J47" s="116">
        <f t="shared" si="12"/>
        <v>38.5</v>
      </c>
      <c r="K47" s="116">
        <f t="shared" si="12"/>
        <v>38.5</v>
      </c>
      <c r="L47" s="116">
        <f t="shared" si="12"/>
        <v>38.5</v>
      </c>
      <c r="M47" s="116">
        <f t="shared" si="12"/>
        <v>38.5</v>
      </c>
      <c r="N47" s="116">
        <f t="shared" si="12"/>
        <v>38.5</v>
      </c>
      <c r="O47" s="117">
        <f t="shared" si="5"/>
        <v>462</v>
      </c>
      <c r="P47" s="182">
        <f>O47/O42</f>
        <v>0.012502661825607773</v>
      </c>
      <c r="Q47" s="18" t="s">
        <v>147</v>
      </c>
    </row>
    <row r="48" spans="3:15" ht="15">
      <c r="C48" s="18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2:15" ht="15">
      <c r="B49" s="20" t="s">
        <v>88</v>
      </c>
      <c r="C49" s="118">
        <f>C38+C42</f>
        <v>9952.068353800001</v>
      </c>
      <c r="D49" s="118">
        <f aca="true" t="shared" si="13" ref="D49:O49">D38+D42</f>
        <v>9348.48648265</v>
      </c>
      <c r="E49" s="118">
        <f t="shared" si="13"/>
        <v>9933.9129214</v>
      </c>
      <c r="F49" s="118">
        <f t="shared" si="13"/>
        <v>9325.332655075003</v>
      </c>
      <c r="G49" s="118">
        <f t="shared" si="13"/>
        <v>9953.581306499998</v>
      </c>
      <c r="H49" s="118">
        <f t="shared" si="13"/>
        <v>9627.23066725</v>
      </c>
      <c r="I49" s="118">
        <f t="shared" si="13"/>
        <v>9952.068353800001</v>
      </c>
      <c r="J49" s="118">
        <f t="shared" si="13"/>
        <v>9953.221905875</v>
      </c>
      <c r="K49" s="118">
        <f t="shared" si="13"/>
        <v>9614.25853545</v>
      </c>
      <c r="L49" s="118">
        <f t="shared" si="13"/>
        <v>9975.222181375</v>
      </c>
      <c r="M49" s="118">
        <f t="shared" si="13"/>
        <v>9644.987041025</v>
      </c>
      <c r="N49" s="118">
        <f t="shared" si="13"/>
        <v>9942.581664475001</v>
      </c>
      <c r="O49" s="118">
        <f t="shared" si="13"/>
        <v>117222.95206867502</v>
      </c>
    </row>
    <row r="50" spans="4:15" ht="1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4:15" ht="15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3:15" ht="15">
      <c r="M52" s="16"/>
      <c r="O52" s="16"/>
    </row>
  </sheetData>
  <sheetProtection/>
  <mergeCells count="11">
    <mergeCell ref="D1:H1"/>
    <mergeCell ref="D2:E2"/>
    <mergeCell ref="F2:G2"/>
    <mergeCell ref="H2:I2"/>
    <mergeCell ref="C29:D29"/>
    <mergeCell ref="E29:F29"/>
    <mergeCell ref="J2:K2"/>
    <mergeCell ref="P36:T36"/>
    <mergeCell ref="L2:M2"/>
    <mergeCell ref="N2:O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31">
      <selection activeCell="R19" sqref="R19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33" width="13.00390625" style="0" customWidth="1"/>
    <col min="45" max="45" width="12.140625" style="0" customWidth="1"/>
  </cols>
  <sheetData>
    <row r="1" spans="3:65" ht="15.75" thickBot="1">
      <c r="C1" s="206" t="s">
        <v>93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S1" s="206" t="s">
        <v>94</v>
      </c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I1" s="209" t="s">
        <v>95</v>
      </c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Y1" s="209" t="s">
        <v>96</v>
      </c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</row>
    <row r="2" spans="3:65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2"/>
      <c r="AD2" s="202" t="s">
        <v>5</v>
      </c>
      <c r="AE2" s="202"/>
      <c r="AF2" s="202" t="s">
        <v>6</v>
      </c>
      <c r="AG2" s="205"/>
      <c r="AI2" s="45"/>
      <c r="AJ2" s="202" t="s">
        <v>0</v>
      </c>
      <c r="AK2" s="202"/>
      <c r="AL2" s="202" t="s">
        <v>1</v>
      </c>
      <c r="AM2" s="202"/>
      <c r="AN2" s="202" t="s">
        <v>2</v>
      </c>
      <c r="AO2" s="202"/>
      <c r="AP2" s="202" t="s">
        <v>3</v>
      </c>
      <c r="AQ2" s="202"/>
      <c r="AR2" s="202" t="s">
        <v>4</v>
      </c>
      <c r="AS2" s="202"/>
      <c r="AT2" s="202" t="s">
        <v>5</v>
      </c>
      <c r="AU2" s="202"/>
      <c r="AV2" s="202" t="s">
        <v>6</v>
      </c>
      <c r="AW2" s="205"/>
      <c r="AY2" s="45"/>
      <c r="AZ2" s="202" t="s">
        <v>0</v>
      </c>
      <c r="BA2" s="202"/>
      <c r="BB2" s="202" t="s">
        <v>1</v>
      </c>
      <c r="BC2" s="202"/>
      <c r="BD2" s="202" t="s">
        <v>2</v>
      </c>
      <c r="BE2" s="202"/>
      <c r="BF2" s="202" t="s">
        <v>3</v>
      </c>
      <c r="BG2" s="202"/>
      <c r="BH2" s="202" t="s">
        <v>4</v>
      </c>
      <c r="BI2" s="202"/>
      <c r="BJ2" s="202" t="s">
        <v>5</v>
      </c>
      <c r="BK2" s="202"/>
      <c r="BL2" s="202" t="s">
        <v>6</v>
      </c>
      <c r="BM2" s="205"/>
    </row>
    <row r="3" spans="3:65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I3" s="46" t="s">
        <v>7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4" t="s">
        <v>122</v>
      </c>
      <c r="AP3" s="44" t="s">
        <v>121</v>
      </c>
      <c r="AQ3" s="44" t="s">
        <v>122</v>
      </c>
      <c r="AR3" s="44" t="s">
        <v>121</v>
      </c>
      <c r="AS3" s="44" t="s">
        <v>122</v>
      </c>
      <c r="AT3" s="44" t="s">
        <v>121</v>
      </c>
      <c r="AU3" s="44" t="s">
        <v>122</v>
      </c>
      <c r="AV3" s="44" t="s">
        <v>121</v>
      </c>
      <c r="AW3" s="47" t="s">
        <v>122</v>
      </c>
      <c r="AY3" s="46" t="s">
        <v>7</v>
      </c>
      <c r="AZ3" s="44" t="s">
        <v>121</v>
      </c>
      <c r="BA3" s="44" t="s">
        <v>122</v>
      </c>
      <c r="BB3" s="44" t="s">
        <v>121</v>
      </c>
      <c r="BC3" s="44" t="s">
        <v>122</v>
      </c>
      <c r="BD3" s="44" t="s">
        <v>121</v>
      </c>
      <c r="BE3" s="44" t="s">
        <v>122</v>
      </c>
      <c r="BF3" s="44" t="s">
        <v>121</v>
      </c>
      <c r="BG3" s="44" t="s">
        <v>122</v>
      </c>
      <c r="BH3" s="44" t="s">
        <v>121</v>
      </c>
      <c r="BI3" s="44" t="s">
        <v>122</v>
      </c>
      <c r="BJ3" s="44" t="s">
        <v>121</v>
      </c>
      <c r="BK3" s="44" t="s">
        <v>122</v>
      </c>
      <c r="BL3" s="44" t="s">
        <v>121</v>
      </c>
      <c r="BM3" s="47" t="s">
        <v>122</v>
      </c>
    </row>
    <row r="4" spans="3:65" ht="15">
      <c r="C4" s="48" t="s">
        <v>8</v>
      </c>
      <c r="D4" s="72">
        <f>$J$30</f>
        <v>2</v>
      </c>
      <c r="E4" s="128">
        <v>16.155</v>
      </c>
      <c r="F4" s="72">
        <f>$J$30</f>
        <v>2</v>
      </c>
      <c r="G4" s="128">
        <v>12.705</v>
      </c>
      <c r="H4" s="72">
        <f>$J$30</f>
        <v>2</v>
      </c>
      <c r="I4" s="128">
        <v>13.965</v>
      </c>
      <c r="J4" s="72">
        <f>$J$30</f>
        <v>2</v>
      </c>
      <c r="K4" s="128">
        <v>27.525</v>
      </c>
      <c r="L4" s="72">
        <f>$J$30</f>
        <v>2</v>
      </c>
      <c r="M4" s="130">
        <v>23.295</v>
      </c>
      <c r="N4" s="72">
        <f>$J$30</f>
        <v>2</v>
      </c>
      <c r="O4" s="130">
        <v>28.785</v>
      </c>
      <c r="P4" s="72">
        <f>$J$30</f>
        <v>2</v>
      </c>
      <c r="Q4" s="132">
        <v>26.595</v>
      </c>
      <c r="S4" s="48" t="s">
        <v>8</v>
      </c>
      <c r="T4" s="72">
        <f>$J$30</f>
        <v>2</v>
      </c>
      <c r="U4" s="79">
        <f>$E4</f>
        <v>16.155</v>
      </c>
      <c r="V4" s="72">
        <f>$J$30</f>
        <v>2</v>
      </c>
      <c r="W4" s="79">
        <f>$G4</f>
        <v>12.705</v>
      </c>
      <c r="X4" s="72">
        <f>$J$30</f>
        <v>2</v>
      </c>
      <c r="Y4" s="79">
        <f>$I4</f>
        <v>13.965</v>
      </c>
      <c r="Z4" s="72">
        <f>$J$30</f>
        <v>2</v>
      </c>
      <c r="AA4" s="79">
        <f>$K4</f>
        <v>27.525</v>
      </c>
      <c r="AB4" s="72">
        <f>$J$30</f>
        <v>2</v>
      </c>
      <c r="AC4" s="43">
        <f>$M4</f>
        <v>23.295</v>
      </c>
      <c r="AD4" s="72">
        <f>$J$30</f>
        <v>2</v>
      </c>
      <c r="AE4" s="43">
        <f>$O4</f>
        <v>28.785</v>
      </c>
      <c r="AF4" s="72">
        <f>$J$30</f>
        <v>2</v>
      </c>
      <c r="AG4" s="65">
        <f>$Q4</f>
        <v>26.595</v>
      </c>
      <c r="AI4" s="48" t="s">
        <v>8</v>
      </c>
      <c r="AJ4" s="72">
        <f>$J$30</f>
        <v>2</v>
      </c>
      <c r="AK4" s="79">
        <f>$E4</f>
        <v>16.155</v>
      </c>
      <c r="AL4" s="72">
        <f>$J$30</f>
        <v>2</v>
      </c>
      <c r="AM4" s="79">
        <f>$G4</f>
        <v>12.705</v>
      </c>
      <c r="AN4" s="72">
        <f>$J$30</f>
        <v>2</v>
      </c>
      <c r="AO4" s="79">
        <f>$I4</f>
        <v>13.965</v>
      </c>
      <c r="AP4" s="72">
        <f>$J$30</f>
        <v>2</v>
      </c>
      <c r="AQ4" s="79">
        <f>$K4</f>
        <v>27.525</v>
      </c>
      <c r="AR4" s="72">
        <f>$J$30</f>
        <v>2</v>
      </c>
      <c r="AS4" s="43">
        <f>$M4</f>
        <v>23.295</v>
      </c>
      <c r="AT4" s="72">
        <f>$J$30</f>
        <v>2</v>
      </c>
      <c r="AU4" s="43">
        <f>$O4</f>
        <v>28.785</v>
      </c>
      <c r="AV4" s="72">
        <f>$J$30</f>
        <v>2</v>
      </c>
      <c r="AW4" s="65">
        <f>$Q4</f>
        <v>26.595</v>
      </c>
      <c r="AY4" s="48" t="s">
        <v>8</v>
      </c>
      <c r="AZ4" s="72">
        <f>$J$30</f>
        <v>2</v>
      </c>
      <c r="BA4" s="79">
        <f>$E4</f>
        <v>16.155</v>
      </c>
      <c r="BB4" s="72">
        <f>$J$30</f>
        <v>2</v>
      </c>
      <c r="BC4" s="79">
        <f>$G4</f>
        <v>12.705</v>
      </c>
      <c r="BD4" s="72">
        <f>$J$30</f>
        <v>2</v>
      </c>
      <c r="BE4" s="79">
        <f>$I4</f>
        <v>13.965</v>
      </c>
      <c r="BF4" s="72">
        <f>$J$30</f>
        <v>2</v>
      </c>
      <c r="BG4" s="79">
        <f>$K4</f>
        <v>27.525</v>
      </c>
      <c r="BH4" s="72">
        <f>$J$30</f>
        <v>2</v>
      </c>
      <c r="BI4" s="43">
        <f>$M4</f>
        <v>23.295</v>
      </c>
      <c r="BJ4" s="72">
        <f>$J$30</f>
        <v>2</v>
      </c>
      <c r="BK4" s="43">
        <f>$O4</f>
        <v>28.785</v>
      </c>
      <c r="BL4" s="72">
        <f>$J$30</f>
        <v>2</v>
      </c>
      <c r="BM4" s="65">
        <f>$Q4</f>
        <v>26.595</v>
      </c>
    </row>
    <row r="5" spans="3:65" ht="15">
      <c r="C5" s="48" t="s">
        <v>9</v>
      </c>
      <c r="D5" s="72">
        <f aca="true" t="shared" si="0" ref="D5:P11">$J$30</f>
        <v>2</v>
      </c>
      <c r="E5" s="128">
        <v>15.315</v>
      </c>
      <c r="F5" s="72">
        <f t="shared" si="0"/>
        <v>2</v>
      </c>
      <c r="G5" s="128">
        <v>13.02</v>
      </c>
      <c r="H5" s="72">
        <f t="shared" si="0"/>
        <v>2</v>
      </c>
      <c r="I5" s="128">
        <v>13.245</v>
      </c>
      <c r="J5" s="72">
        <f t="shared" si="0"/>
        <v>2</v>
      </c>
      <c r="K5" s="128">
        <v>23.955</v>
      </c>
      <c r="L5" s="72">
        <f t="shared" si="0"/>
        <v>2</v>
      </c>
      <c r="M5" s="130">
        <v>23.415</v>
      </c>
      <c r="N5" s="72">
        <f t="shared" si="0"/>
        <v>2</v>
      </c>
      <c r="O5" s="130">
        <v>28.365</v>
      </c>
      <c r="P5" s="72">
        <f t="shared" si="0"/>
        <v>2</v>
      </c>
      <c r="Q5" s="132">
        <v>26.43</v>
      </c>
      <c r="S5" s="48" t="s">
        <v>9</v>
      </c>
      <c r="T5" s="72">
        <f aca="true" t="shared" si="1" ref="T5:AF11">$J$30</f>
        <v>2</v>
      </c>
      <c r="U5" s="79">
        <f aca="true" t="shared" si="2" ref="U5:U27">$E5</f>
        <v>15.315</v>
      </c>
      <c r="V5" s="72">
        <f t="shared" si="1"/>
        <v>2</v>
      </c>
      <c r="W5" s="79">
        <f aca="true" t="shared" si="3" ref="W5:W27">$G5</f>
        <v>13.02</v>
      </c>
      <c r="X5" s="72">
        <f t="shared" si="1"/>
        <v>2</v>
      </c>
      <c r="Y5" s="79">
        <f aca="true" t="shared" si="4" ref="Y5:Y27">$I5</f>
        <v>13.245</v>
      </c>
      <c r="Z5" s="72">
        <f t="shared" si="1"/>
        <v>2</v>
      </c>
      <c r="AA5" s="79">
        <f aca="true" t="shared" si="5" ref="AA5:AA27">$K5</f>
        <v>23.955</v>
      </c>
      <c r="AB5" s="72">
        <f t="shared" si="1"/>
        <v>2</v>
      </c>
      <c r="AC5" s="43">
        <f aca="true" t="shared" si="6" ref="AC5:AC27">$M5</f>
        <v>23.415</v>
      </c>
      <c r="AD5" s="72">
        <f t="shared" si="1"/>
        <v>2</v>
      </c>
      <c r="AE5" s="43">
        <f aca="true" t="shared" si="7" ref="AE5:AE27">$O5</f>
        <v>28.365</v>
      </c>
      <c r="AF5" s="72">
        <f t="shared" si="1"/>
        <v>2</v>
      </c>
      <c r="AG5" s="65">
        <f aca="true" t="shared" si="8" ref="AG5:AG27">$Q5</f>
        <v>26.43</v>
      </c>
      <c r="AI5" s="48" t="s">
        <v>9</v>
      </c>
      <c r="AJ5" s="72">
        <f aca="true" t="shared" si="9" ref="AJ5:AV11">$J$30</f>
        <v>2</v>
      </c>
      <c r="AK5" s="79">
        <f aca="true" t="shared" si="10" ref="AK5:AK27">$E5</f>
        <v>15.315</v>
      </c>
      <c r="AL5" s="72">
        <f t="shared" si="9"/>
        <v>2</v>
      </c>
      <c r="AM5" s="79">
        <f aca="true" t="shared" si="11" ref="AM5:AM27">$G5</f>
        <v>13.02</v>
      </c>
      <c r="AN5" s="72">
        <f t="shared" si="9"/>
        <v>2</v>
      </c>
      <c r="AO5" s="79">
        <f aca="true" t="shared" si="12" ref="AO5:AO27">$I5</f>
        <v>13.245</v>
      </c>
      <c r="AP5" s="72">
        <f t="shared" si="9"/>
        <v>2</v>
      </c>
      <c r="AQ5" s="79">
        <f aca="true" t="shared" si="13" ref="AQ5:AQ27">$K5</f>
        <v>23.955</v>
      </c>
      <c r="AR5" s="72">
        <f t="shared" si="9"/>
        <v>2</v>
      </c>
      <c r="AS5" s="43">
        <f aca="true" t="shared" si="14" ref="AS5:AS27">$M5</f>
        <v>23.415</v>
      </c>
      <c r="AT5" s="72">
        <f t="shared" si="9"/>
        <v>2</v>
      </c>
      <c r="AU5" s="43">
        <f aca="true" t="shared" si="15" ref="AU5:AU27">$O5</f>
        <v>28.365</v>
      </c>
      <c r="AV5" s="72">
        <f t="shared" si="9"/>
        <v>2</v>
      </c>
      <c r="AW5" s="65">
        <f aca="true" t="shared" si="16" ref="AW5:AW27">$Q5</f>
        <v>26.43</v>
      </c>
      <c r="AY5" s="48" t="s">
        <v>9</v>
      </c>
      <c r="AZ5" s="72">
        <f aca="true" t="shared" si="17" ref="AZ5:BL11">$J$30</f>
        <v>2</v>
      </c>
      <c r="BA5" s="79">
        <f aca="true" t="shared" si="18" ref="BA5:BA27">$E5</f>
        <v>15.315</v>
      </c>
      <c r="BB5" s="72">
        <f t="shared" si="17"/>
        <v>2</v>
      </c>
      <c r="BC5" s="79">
        <f aca="true" t="shared" si="19" ref="BC5:BC27">$G5</f>
        <v>13.02</v>
      </c>
      <c r="BD5" s="72">
        <f t="shared" si="17"/>
        <v>2</v>
      </c>
      <c r="BE5" s="79">
        <f aca="true" t="shared" si="20" ref="BE5:BE27">$I5</f>
        <v>13.245</v>
      </c>
      <c r="BF5" s="72">
        <f t="shared" si="17"/>
        <v>2</v>
      </c>
      <c r="BG5" s="79">
        <f aca="true" t="shared" si="21" ref="BG5:BG27">$K5</f>
        <v>23.955</v>
      </c>
      <c r="BH5" s="72">
        <f t="shared" si="17"/>
        <v>2</v>
      </c>
      <c r="BI5" s="43">
        <f aca="true" t="shared" si="22" ref="BI5:BI27">$M5</f>
        <v>23.415</v>
      </c>
      <c r="BJ5" s="72">
        <f t="shared" si="17"/>
        <v>2</v>
      </c>
      <c r="BK5" s="43">
        <f aca="true" t="shared" si="23" ref="BK5:BK27">$O5</f>
        <v>28.365</v>
      </c>
      <c r="BL5" s="72">
        <f t="shared" si="17"/>
        <v>2</v>
      </c>
      <c r="BM5" s="65">
        <f aca="true" t="shared" si="24" ref="BM5:BM27">$Q5</f>
        <v>26.43</v>
      </c>
    </row>
    <row r="6" spans="3:65" ht="15">
      <c r="C6" s="48" t="s">
        <v>10</v>
      </c>
      <c r="D6" s="72">
        <f t="shared" si="0"/>
        <v>2</v>
      </c>
      <c r="E6" s="128">
        <v>15.36</v>
      </c>
      <c r="F6" s="72">
        <f t="shared" si="0"/>
        <v>2</v>
      </c>
      <c r="G6" s="128">
        <v>13.665</v>
      </c>
      <c r="H6" s="72">
        <f t="shared" si="0"/>
        <v>2</v>
      </c>
      <c r="I6" s="128">
        <v>13.275</v>
      </c>
      <c r="J6" s="72">
        <f t="shared" si="0"/>
        <v>2</v>
      </c>
      <c r="K6" s="128">
        <v>23.505</v>
      </c>
      <c r="L6" s="72">
        <f t="shared" si="0"/>
        <v>2</v>
      </c>
      <c r="M6" s="130">
        <v>22.845</v>
      </c>
      <c r="N6" s="72">
        <f t="shared" si="0"/>
        <v>2</v>
      </c>
      <c r="O6" s="130">
        <v>28.695</v>
      </c>
      <c r="P6" s="72">
        <f t="shared" si="0"/>
        <v>2</v>
      </c>
      <c r="Q6" s="132">
        <v>26.445</v>
      </c>
      <c r="S6" s="48" t="s">
        <v>10</v>
      </c>
      <c r="T6" s="72">
        <f t="shared" si="1"/>
        <v>2</v>
      </c>
      <c r="U6" s="79">
        <f t="shared" si="2"/>
        <v>15.36</v>
      </c>
      <c r="V6" s="72">
        <f t="shared" si="1"/>
        <v>2</v>
      </c>
      <c r="W6" s="79">
        <f t="shared" si="3"/>
        <v>13.665</v>
      </c>
      <c r="X6" s="72">
        <f t="shared" si="1"/>
        <v>2</v>
      </c>
      <c r="Y6" s="79">
        <f t="shared" si="4"/>
        <v>13.275</v>
      </c>
      <c r="Z6" s="72">
        <f t="shared" si="1"/>
        <v>2</v>
      </c>
      <c r="AA6" s="79">
        <f t="shared" si="5"/>
        <v>23.505</v>
      </c>
      <c r="AB6" s="72">
        <f t="shared" si="1"/>
        <v>2</v>
      </c>
      <c r="AC6" s="43">
        <f t="shared" si="6"/>
        <v>22.845</v>
      </c>
      <c r="AD6" s="72">
        <f t="shared" si="1"/>
        <v>2</v>
      </c>
      <c r="AE6" s="43">
        <f t="shared" si="7"/>
        <v>28.695</v>
      </c>
      <c r="AF6" s="72">
        <f t="shared" si="1"/>
        <v>2</v>
      </c>
      <c r="AG6" s="65">
        <f t="shared" si="8"/>
        <v>26.445</v>
      </c>
      <c r="AI6" s="48" t="s">
        <v>10</v>
      </c>
      <c r="AJ6" s="72">
        <f t="shared" si="9"/>
        <v>2</v>
      </c>
      <c r="AK6" s="79">
        <f t="shared" si="10"/>
        <v>15.36</v>
      </c>
      <c r="AL6" s="72">
        <f t="shared" si="9"/>
        <v>2</v>
      </c>
      <c r="AM6" s="79">
        <f t="shared" si="11"/>
        <v>13.665</v>
      </c>
      <c r="AN6" s="72">
        <f t="shared" si="9"/>
        <v>2</v>
      </c>
      <c r="AO6" s="79">
        <f t="shared" si="12"/>
        <v>13.275</v>
      </c>
      <c r="AP6" s="72">
        <f t="shared" si="9"/>
        <v>2</v>
      </c>
      <c r="AQ6" s="79">
        <f t="shared" si="13"/>
        <v>23.505</v>
      </c>
      <c r="AR6" s="72">
        <f t="shared" si="9"/>
        <v>2</v>
      </c>
      <c r="AS6" s="43">
        <f t="shared" si="14"/>
        <v>22.845</v>
      </c>
      <c r="AT6" s="72">
        <f t="shared" si="9"/>
        <v>2</v>
      </c>
      <c r="AU6" s="43">
        <f t="shared" si="15"/>
        <v>28.695</v>
      </c>
      <c r="AV6" s="72">
        <f t="shared" si="9"/>
        <v>2</v>
      </c>
      <c r="AW6" s="65">
        <f t="shared" si="16"/>
        <v>26.445</v>
      </c>
      <c r="AY6" s="48" t="s">
        <v>10</v>
      </c>
      <c r="AZ6" s="72">
        <f t="shared" si="17"/>
        <v>2</v>
      </c>
      <c r="BA6" s="79">
        <f t="shared" si="18"/>
        <v>15.36</v>
      </c>
      <c r="BB6" s="72">
        <f t="shared" si="17"/>
        <v>2</v>
      </c>
      <c r="BC6" s="79">
        <f t="shared" si="19"/>
        <v>13.665</v>
      </c>
      <c r="BD6" s="72">
        <f t="shared" si="17"/>
        <v>2</v>
      </c>
      <c r="BE6" s="79">
        <f t="shared" si="20"/>
        <v>13.275</v>
      </c>
      <c r="BF6" s="72">
        <f t="shared" si="17"/>
        <v>2</v>
      </c>
      <c r="BG6" s="79">
        <f t="shared" si="21"/>
        <v>23.505</v>
      </c>
      <c r="BH6" s="72">
        <f t="shared" si="17"/>
        <v>2</v>
      </c>
      <c r="BI6" s="43">
        <f t="shared" si="22"/>
        <v>22.845</v>
      </c>
      <c r="BJ6" s="72">
        <f t="shared" si="17"/>
        <v>2</v>
      </c>
      <c r="BK6" s="43">
        <f t="shared" si="23"/>
        <v>28.695</v>
      </c>
      <c r="BL6" s="72">
        <f t="shared" si="17"/>
        <v>2</v>
      </c>
      <c r="BM6" s="65">
        <f t="shared" si="24"/>
        <v>26.445</v>
      </c>
    </row>
    <row r="7" spans="3:65" ht="15">
      <c r="C7" s="48" t="s">
        <v>11</v>
      </c>
      <c r="D7" s="72">
        <f t="shared" si="0"/>
        <v>2</v>
      </c>
      <c r="E7" s="128">
        <v>17.1</v>
      </c>
      <c r="F7" s="72">
        <f t="shared" si="0"/>
        <v>2</v>
      </c>
      <c r="G7" s="128">
        <v>14.685</v>
      </c>
      <c r="H7" s="72">
        <f t="shared" si="0"/>
        <v>2</v>
      </c>
      <c r="I7" s="128">
        <v>14.505</v>
      </c>
      <c r="J7" s="72">
        <f t="shared" si="0"/>
        <v>2</v>
      </c>
      <c r="K7" s="128">
        <v>24.735</v>
      </c>
      <c r="L7" s="72">
        <f t="shared" si="0"/>
        <v>2</v>
      </c>
      <c r="M7" s="130">
        <v>23.4</v>
      </c>
      <c r="N7" s="72">
        <f t="shared" si="0"/>
        <v>2</v>
      </c>
      <c r="O7" s="130">
        <v>29.4</v>
      </c>
      <c r="P7" s="72">
        <f t="shared" si="0"/>
        <v>2</v>
      </c>
      <c r="Q7" s="132">
        <v>26.895</v>
      </c>
      <c r="S7" s="48" t="s">
        <v>11</v>
      </c>
      <c r="T7" s="72">
        <f t="shared" si="1"/>
        <v>2</v>
      </c>
      <c r="U7" s="79">
        <f t="shared" si="2"/>
        <v>17.1</v>
      </c>
      <c r="V7" s="72">
        <f t="shared" si="1"/>
        <v>2</v>
      </c>
      <c r="W7" s="79">
        <f t="shared" si="3"/>
        <v>14.685</v>
      </c>
      <c r="X7" s="72">
        <f t="shared" si="1"/>
        <v>2</v>
      </c>
      <c r="Y7" s="79">
        <f t="shared" si="4"/>
        <v>14.505</v>
      </c>
      <c r="Z7" s="72">
        <f t="shared" si="1"/>
        <v>2</v>
      </c>
      <c r="AA7" s="79">
        <f t="shared" si="5"/>
        <v>24.735</v>
      </c>
      <c r="AB7" s="72">
        <f t="shared" si="1"/>
        <v>2</v>
      </c>
      <c r="AC7" s="43">
        <f t="shared" si="6"/>
        <v>23.4</v>
      </c>
      <c r="AD7" s="72">
        <f t="shared" si="1"/>
        <v>2</v>
      </c>
      <c r="AE7" s="43">
        <f t="shared" si="7"/>
        <v>29.4</v>
      </c>
      <c r="AF7" s="72">
        <f t="shared" si="1"/>
        <v>2</v>
      </c>
      <c r="AG7" s="65">
        <f t="shared" si="8"/>
        <v>26.895</v>
      </c>
      <c r="AI7" s="48" t="s">
        <v>11</v>
      </c>
      <c r="AJ7" s="72">
        <f t="shared" si="9"/>
        <v>2</v>
      </c>
      <c r="AK7" s="79">
        <f t="shared" si="10"/>
        <v>17.1</v>
      </c>
      <c r="AL7" s="72">
        <f t="shared" si="9"/>
        <v>2</v>
      </c>
      <c r="AM7" s="79">
        <f t="shared" si="11"/>
        <v>14.685</v>
      </c>
      <c r="AN7" s="72">
        <f t="shared" si="9"/>
        <v>2</v>
      </c>
      <c r="AO7" s="79">
        <f t="shared" si="12"/>
        <v>14.505</v>
      </c>
      <c r="AP7" s="72">
        <f t="shared" si="9"/>
        <v>2</v>
      </c>
      <c r="AQ7" s="79">
        <f t="shared" si="13"/>
        <v>24.735</v>
      </c>
      <c r="AR7" s="72">
        <f t="shared" si="9"/>
        <v>2</v>
      </c>
      <c r="AS7" s="43">
        <f t="shared" si="14"/>
        <v>23.4</v>
      </c>
      <c r="AT7" s="72">
        <f t="shared" si="9"/>
        <v>2</v>
      </c>
      <c r="AU7" s="43">
        <f t="shared" si="15"/>
        <v>29.4</v>
      </c>
      <c r="AV7" s="72">
        <f t="shared" si="9"/>
        <v>2</v>
      </c>
      <c r="AW7" s="65">
        <f t="shared" si="16"/>
        <v>26.895</v>
      </c>
      <c r="AY7" s="48" t="s">
        <v>11</v>
      </c>
      <c r="AZ7" s="72">
        <f t="shared" si="17"/>
        <v>2</v>
      </c>
      <c r="BA7" s="79">
        <f t="shared" si="18"/>
        <v>17.1</v>
      </c>
      <c r="BB7" s="72">
        <f t="shared" si="17"/>
        <v>2</v>
      </c>
      <c r="BC7" s="79">
        <f t="shared" si="19"/>
        <v>14.685</v>
      </c>
      <c r="BD7" s="72">
        <f t="shared" si="17"/>
        <v>2</v>
      </c>
      <c r="BE7" s="79">
        <f t="shared" si="20"/>
        <v>14.505</v>
      </c>
      <c r="BF7" s="72">
        <f t="shared" si="17"/>
        <v>2</v>
      </c>
      <c r="BG7" s="79">
        <f t="shared" si="21"/>
        <v>24.735</v>
      </c>
      <c r="BH7" s="72">
        <f t="shared" si="17"/>
        <v>2</v>
      </c>
      <c r="BI7" s="43">
        <f t="shared" si="22"/>
        <v>23.4</v>
      </c>
      <c r="BJ7" s="72">
        <f t="shared" si="17"/>
        <v>2</v>
      </c>
      <c r="BK7" s="43">
        <f t="shared" si="23"/>
        <v>29.4</v>
      </c>
      <c r="BL7" s="72">
        <f t="shared" si="17"/>
        <v>2</v>
      </c>
      <c r="BM7" s="65">
        <f t="shared" si="24"/>
        <v>26.895</v>
      </c>
    </row>
    <row r="8" spans="3:65" ht="15">
      <c r="C8" s="48" t="s">
        <v>12</v>
      </c>
      <c r="D8" s="72">
        <f t="shared" si="0"/>
        <v>2</v>
      </c>
      <c r="E8" s="128">
        <v>16.47</v>
      </c>
      <c r="F8" s="72">
        <f t="shared" si="0"/>
        <v>2</v>
      </c>
      <c r="G8" s="128">
        <v>15.21</v>
      </c>
      <c r="H8" s="72">
        <f t="shared" si="0"/>
        <v>2</v>
      </c>
      <c r="I8" s="128">
        <v>15</v>
      </c>
      <c r="J8" s="72">
        <f t="shared" si="0"/>
        <v>2</v>
      </c>
      <c r="K8" s="128">
        <v>25.59</v>
      </c>
      <c r="L8" s="72">
        <f t="shared" si="0"/>
        <v>2</v>
      </c>
      <c r="M8" s="130">
        <v>24.195</v>
      </c>
      <c r="N8" s="72">
        <f t="shared" si="0"/>
        <v>2</v>
      </c>
      <c r="O8" s="130">
        <v>29.865</v>
      </c>
      <c r="P8" s="72">
        <f t="shared" si="0"/>
        <v>2</v>
      </c>
      <c r="Q8" s="132">
        <v>27.615</v>
      </c>
      <c r="S8" s="48" t="s">
        <v>12</v>
      </c>
      <c r="T8" s="72">
        <f t="shared" si="1"/>
        <v>2</v>
      </c>
      <c r="U8" s="79">
        <f t="shared" si="2"/>
        <v>16.47</v>
      </c>
      <c r="V8" s="72">
        <f t="shared" si="1"/>
        <v>2</v>
      </c>
      <c r="W8" s="79">
        <f t="shared" si="3"/>
        <v>15.21</v>
      </c>
      <c r="X8" s="72">
        <f t="shared" si="1"/>
        <v>2</v>
      </c>
      <c r="Y8" s="79">
        <f t="shared" si="4"/>
        <v>15</v>
      </c>
      <c r="Z8" s="72">
        <f t="shared" si="1"/>
        <v>2</v>
      </c>
      <c r="AA8" s="79">
        <f t="shared" si="5"/>
        <v>25.59</v>
      </c>
      <c r="AB8" s="72">
        <f t="shared" si="1"/>
        <v>2</v>
      </c>
      <c r="AC8" s="43">
        <f t="shared" si="6"/>
        <v>24.195</v>
      </c>
      <c r="AD8" s="72">
        <f t="shared" si="1"/>
        <v>2</v>
      </c>
      <c r="AE8" s="43">
        <f t="shared" si="7"/>
        <v>29.865</v>
      </c>
      <c r="AF8" s="72">
        <f t="shared" si="1"/>
        <v>2</v>
      </c>
      <c r="AG8" s="65">
        <f t="shared" si="8"/>
        <v>27.615</v>
      </c>
      <c r="AI8" s="48" t="s">
        <v>12</v>
      </c>
      <c r="AJ8" s="72">
        <f t="shared" si="9"/>
        <v>2</v>
      </c>
      <c r="AK8" s="79">
        <f t="shared" si="10"/>
        <v>16.47</v>
      </c>
      <c r="AL8" s="72">
        <f t="shared" si="9"/>
        <v>2</v>
      </c>
      <c r="AM8" s="79">
        <f t="shared" si="11"/>
        <v>15.21</v>
      </c>
      <c r="AN8" s="72">
        <f t="shared" si="9"/>
        <v>2</v>
      </c>
      <c r="AO8" s="79">
        <f t="shared" si="12"/>
        <v>15</v>
      </c>
      <c r="AP8" s="72">
        <f t="shared" si="9"/>
        <v>2</v>
      </c>
      <c r="AQ8" s="79">
        <f t="shared" si="13"/>
        <v>25.59</v>
      </c>
      <c r="AR8" s="72">
        <f t="shared" si="9"/>
        <v>2</v>
      </c>
      <c r="AS8" s="43">
        <f t="shared" si="14"/>
        <v>24.195</v>
      </c>
      <c r="AT8" s="72">
        <f t="shared" si="9"/>
        <v>2</v>
      </c>
      <c r="AU8" s="43">
        <f t="shared" si="15"/>
        <v>29.865</v>
      </c>
      <c r="AV8" s="72">
        <f t="shared" si="9"/>
        <v>2</v>
      </c>
      <c r="AW8" s="65">
        <f t="shared" si="16"/>
        <v>27.615</v>
      </c>
      <c r="AY8" s="48" t="s">
        <v>12</v>
      </c>
      <c r="AZ8" s="72">
        <f t="shared" si="17"/>
        <v>2</v>
      </c>
      <c r="BA8" s="79">
        <f t="shared" si="18"/>
        <v>16.47</v>
      </c>
      <c r="BB8" s="72">
        <f t="shared" si="17"/>
        <v>2</v>
      </c>
      <c r="BC8" s="79">
        <f t="shared" si="19"/>
        <v>15.21</v>
      </c>
      <c r="BD8" s="72">
        <f t="shared" si="17"/>
        <v>2</v>
      </c>
      <c r="BE8" s="79">
        <f t="shared" si="20"/>
        <v>15</v>
      </c>
      <c r="BF8" s="72">
        <f t="shared" si="17"/>
        <v>2</v>
      </c>
      <c r="BG8" s="79">
        <f t="shared" si="21"/>
        <v>25.59</v>
      </c>
      <c r="BH8" s="72">
        <f t="shared" si="17"/>
        <v>2</v>
      </c>
      <c r="BI8" s="43">
        <f t="shared" si="22"/>
        <v>24.195</v>
      </c>
      <c r="BJ8" s="72">
        <f t="shared" si="17"/>
        <v>2</v>
      </c>
      <c r="BK8" s="43">
        <f t="shared" si="23"/>
        <v>29.865</v>
      </c>
      <c r="BL8" s="72">
        <f t="shared" si="17"/>
        <v>2</v>
      </c>
      <c r="BM8" s="65">
        <f t="shared" si="24"/>
        <v>27.615</v>
      </c>
    </row>
    <row r="9" spans="3:65" ht="15">
      <c r="C9" s="48" t="s">
        <v>13</v>
      </c>
      <c r="D9" s="72">
        <f t="shared" si="0"/>
        <v>2</v>
      </c>
      <c r="E9" s="128">
        <v>15.945</v>
      </c>
      <c r="F9" s="72">
        <f t="shared" si="0"/>
        <v>2</v>
      </c>
      <c r="G9" s="128">
        <v>13.395</v>
      </c>
      <c r="H9" s="72">
        <f t="shared" si="0"/>
        <v>2</v>
      </c>
      <c r="I9" s="128">
        <v>13.77</v>
      </c>
      <c r="J9" s="72">
        <f t="shared" si="0"/>
        <v>2</v>
      </c>
      <c r="K9" s="128">
        <v>26.31</v>
      </c>
      <c r="L9" s="72">
        <f t="shared" si="0"/>
        <v>2</v>
      </c>
      <c r="M9" s="130">
        <v>23.625</v>
      </c>
      <c r="N9" s="72">
        <f t="shared" si="0"/>
        <v>2</v>
      </c>
      <c r="O9" s="130">
        <v>28.965</v>
      </c>
      <c r="P9" s="72">
        <f t="shared" si="0"/>
        <v>2</v>
      </c>
      <c r="Q9" s="132">
        <v>26.82</v>
      </c>
      <c r="S9" s="48" t="s">
        <v>13</v>
      </c>
      <c r="T9" s="72">
        <f t="shared" si="1"/>
        <v>2</v>
      </c>
      <c r="U9" s="79">
        <f t="shared" si="2"/>
        <v>15.945</v>
      </c>
      <c r="V9" s="72">
        <f t="shared" si="1"/>
        <v>2</v>
      </c>
      <c r="W9" s="79">
        <f t="shared" si="3"/>
        <v>13.395</v>
      </c>
      <c r="X9" s="72">
        <f t="shared" si="1"/>
        <v>2</v>
      </c>
      <c r="Y9" s="79">
        <f t="shared" si="4"/>
        <v>13.77</v>
      </c>
      <c r="Z9" s="72">
        <f t="shared" si="1"/>
        <v>2</v>
      </c>
      <c r="AA9" s="79">
        <f t="shared" si="5"/>
        <v>26.31</v>
      </c>
      <c r="AB9" s="72">
        <f t="shared" si="1"/>
        <v>2</v>
      </c>
      <c r="AC9" s="43">
        <f t="shared" si="6"/>
        <v>23.625</v>
      </c>
      <c r="AD9" s="72">
        <f t="shared" si="1"/>
        <v>2</v>
      </c>
      <c r="AE9" s="43">
        <f t="shared" si="7"/>
        <v>28.965</v>
      </c>
      <c r="AF9" s="72">
        <f t="shared" si="1"/>
        <v>2</v>
      </c>
      <c r="AG9" s="65">
        <f t="shared" si="8"/>
        <v>26.82</v>
      </c>
      <c r="AI9" s="48" t="s">
        <v>13</v>
      </c>
      <c r="AJ9" s="72">
        <f t="shared" si="9"/>
        <v>2</v>
      </c>
      <c r="AK9" s="79">
        <f t="shared" si="10"/>
        <v>15.945</v>
      </c>
      <c r="AL9" s="72">
        <f t="shared" si="9"/>
        <v>2</v>
      </c>
      <c r="AM9" s="79">
        <f t="shared" si="11"/>
        <v>13.395</v>
      </c>
      <c r="AN9" s="72">
        <f t="shared" si="9"/>
        <v>2</v>
      </c>
      <c r="AO9" s="79">
        <f t="shared" si="12"/>
        <v>13.77</v>
      </c>
      <c r="AP9" s="72">
        <f t="shared" si="9"/>
        <v>2</v>
      </c>
      <c r="AQ9" s="79">
        <f t="shared" si="13"/>
        <v>26.31</v>
      </c>
      <c r="AR9" s="72">
        <f t="shared" si="9"/>
        <v>2</v>
      </c>
      <c r="AS9" s="43">
        <f t="shared" si="14"/>
        <v>23.625</v>
      </c>
      <c r="AT9" s="72">
        <f t="shared" si="9"/>
        <v>2</v>
      </c>
      <c r="AU9" s="43">
        <f t="shared" si="15"/>
        <v>28.965</v>
      </c>
      <c r="AV9" s="72">
        <f t="shared" si="9"/>
        <v>2</v>
      </c>
      <c r="AW9" s="65">
        <f t="shared" si="16"/>
        <v>26.82</v>
      </c>
      <c r="AY9" s="48" t="s">
        <v>13</v>
      </c>
      <c r="AZ9" s="72">
        <f t="shared" si="17"/>
        <v>2</v>
      </c>
      <c r="BA9" s="79">
        <f t="shared" si="18"/>
        <v>15.945</v>
      </c>
      <c r="BB9" s="72">
        <f t="shared" si="17"/>
        <v>2</v>
      </c>
      <c r="BC9" s="79">
        <f t="shared" si="19"/>
        <v>13.395</v>
      </c>
      <c r="BD9" s="72">
        <f t="shared" si="17"/>
        <v>2</v>
      </c>
      <c r="BE9" s="79">
        <f t="shared" si="20"/>
        <v>13.77</v>
      </c>
      <c r="BF9" s="72">
        <f t="shared" si="17"/>
        <v>2</v>
      </c>
      <c r="BG9" s="79">
        <f t="shared" si="21"/>
        <v>26.31</v>
      </c>
      <c r="BH9" s="72">
        <f t="shared" si="17"/>
        <v>2</v>
      </c>
      <c r="BI9" s="43">
        <f t="shared" si="22"/>
        <v>23.625</v>
      </c>
      <c r="BJ9" s="72">
        <f t="shared" si="17"/>
        <v>2</v>
      </c>
      <c r="BK9" s="43">
        <f t="shared" si="23"/>
        <v>28.965</v>
      </c>
      <c r="BL9" s="72">
        <f t="shared" si="17"/>
        <v>2</v>
      </c>
      <c r="BM9" s="65">
        <f t="shared" si="24"/>
        <v>26.82</v>
      </c>
    </row>
    <row r="10" spans="3:65" ht="15">
      <c r="C10" s="48" t="s">
        <v>14</v>
      </c>
      <c r="D10" s="72">
        <f t="shared" si="0"/>
        <v>2</v>
      </c>
      <c r="E10" s="128">
        <v>16.56</v>
      </c>
      <c r="F10" s="72">
        <f t="shared" si="0"/>
        <v>2</v>
      </c>
      <c r="G10" s="128">
        <v>16.05</v>
      </c>
      <c r="H10" s="72">
        <f t="shared" si="0"/>
        <v>2</v>
      </c>
      <c r="I10" s="128">
        <v>15.66</v>
      </c>
      <c r="J10" s="72">
        <f t="shared" si="0"/>
        <v>2</v>
      </c>
      <c r="K10" s="128">
        <v>29.19</v>
      </c>
      <c r="L10" s="72">
        <f t="shared" si="0"/>
        <v>2</v>
      </c>
      <c r="M10" s="130">
        <v>15.015</v>
      </c>
      <c r="N10" s="72">
        <f t="shared" si="0"/>
        <v>2</v>
      </c>
      <c r="O10" s="130">
        <v>28.905</v>
      </c>
      <c r="P10" s="72">
        <f t="shared" si="0"/>
        <v>2</v>
      </c>
      <c r="Q10" s="132">
        <v>26.865</v>
      </c>
      <c r="S10" s="48" t="s">
        <v>14</v>
      </c>
      <c r="T10" s="72">
        <f t="shared" si="1"/>
        <v>2</v>
      </c>
      <c r="U10" s="79">
        <f t="shared" si="2"/>
        <v>16.56</v>
      </c>
      <c r="V10" s="72">
        <f t="shared" si="1"/>
        <v>2</v>
      </c>
      <c r="W10" s="79">
        <f t="shared" si="3"/>
        <v>16.05</v>
      </c>
      <c r="X10" s="72">
        <f t="shared" si="1"/>
        <v>2</v>
      </c>
      <c r="Y10" s="79">
        <f t="shared" si="4"/>
        <v>15.66</v>
      </c>
      <c r="Z10" s="72">
        <f t="shared" si="1"/>
        <v>2</v>
      </c>
      <c r="AA10" s="79">
        <f t="shared" si="5"/>
        <v>29.19</v>
      </c>
      <c r="AB10" s="72">
        <f t="shared" si="1"/>
        <v>2</v>
      </c>
      <c r="AC10" s="43">
        <f t="shared" si="6"/>
        <v>15.015</v>
      </c>
      <c r="AD10" s="72">
        <f t="shared" si="1"/>
        <v>2</v>
      </c>
      <c r="AE10" s="43">
        <f t="shared" si="7"/>
        <v>28.905</v>
      </c>
      <c r="AF10" s="72">
        <f t="shared" si="1"/>
        <v>2</v>
      </c>
      <c r="AG10" s="65">
        <f t="shared" si="8"/>
        <v>26.865</v>
      </c>
      <c r="AI10" s="48" t="s">
        <v>14</v>
      </c>
      <c r="AJ10" s="72">
        <f t="shared" si="9"/>
        <v>2</v>
      </c>
      <c r="AK10" s="79">
        <f t="shared" si="10"/>
        <v>16.56</v>
      </c>
      <c r="AL10" s="72">
        <f t="shared" si="9"/>
        <v>2</v>
      </c>
      <c r="AM10" s="79">
        <f t="shared" si="11"/>
        <v>16.05</v>
      </c>
      <c r="AN10" s="72">
        <f t="shared" si="9"/>
        <v>2</v>
      </c>
      <c r="AO10" s="79">
        <f t="shared" si="12"/>
        <v>15.66</v>
      </c>
      <c r="AP10" s="72">
        <f t="shared" si="9"/>
        <v>2</v>
      </c>
      <c r="AQ10" s="79">
        <f t="shared" si="13"/>
        <v>29.19</v>
      </c>
      <c r="AR10" s="72">
        <f t="shared" si="9"/>
        <v>2</v>
      </c>
      <c r="AS10" s="43">
        <f t="shared" si="14"/>
        <v>15.015</v>
      </c>
      <c r="AT10" s="72">
        <f t="shared" si="9"/>
        <v>2</v>
      </c>
      <c r="AU10" s="43">
        <f t="shared" si="15"/>
        <v>28.905</v>
      </c>
      <c r="AV10" s="72">
        <f t="shared" si="9"/>
        <v>2</v>
      </c>
      <c r="AW10" s="65">
        <f t="shared" si="16"/>
        <v>26.865</v>
      </c>
      <c r="AY10" s="48" t="s">
        <v>14</v>
      </c>
      <c r="AZ10" s="72">
        <f t="shared" si="17"/>
        <v>2</v>
      </c>
      <c r="BA10" s="79">
        <f t="shared" si="18"/>
        <v>16.56</v>
      </c>
      <c r="BB10" s="72">
        <f t="shared" si="17"/>
        <v>2</v>
      </c>
      <c r="BC10" s="79">
        <f t="shared" si="19"/>
        <v>16.05</v>
      </c>
      <c r="BD10" s="72">
        <f t="shared" si="17"/>
        <v>2</v>
      </c>
      <c r="BE10" s="79">
        <f t="shared" si="20"/>
        <v>15.66</v>
      </c>
      <c r="BF10" s="72">
        <f t="shared" si="17"/>
        <v>2</v>
      </c>
      <c r="BG10" s="79">
        <f t="shared" si="21"/>
        <v>29.19</v>
      </c>
      <c r="BH10" s="72">
        <f t="shared" si="17"/>
        <v>2</v>
      </c>
      <c r="BI10" s="43">
        <f t="shared" si="22"/>
        <v>15.015</v>
      </c>
      <c r="BJ10" s="72">
        <f t="shared" si="17"/>
        <v>2</v>
      </c>
      <c r="BK10" s="43">
        <f t="shared" si="23"/>
        <v>28.905</v>
      </c>
      <c r="BL10" s="72">
        <f t="shared" si="17"/>
        <v>2</v>
      </c>
      <c r="BM10" s="65">
        <f t="shared" si="24"/>
        <v>26.865</v>
      </c>
    </row>
    <row r="11" spans="3:65" ht="15">
      <c r="C11" s="48" t="s">
        <v>15</v>
      </c>
      <c r="D11" s="72">
        <f t="shared" si="0"/>
        <v>2</v>
      </c>
      <c r="E11" s="128">
        <v>16.275</v>
      </c>
      <c r="F11" s="72">
        <f t="shared" si="0"/>
        <v>2</v>
      </c>
      <c r="G11" s="128">
        <v>17.205</v>
      </c>
      <c r="H11" s="72">
        <f t="shared" si="0"/>
        <v>2</v>
      </c>
      <c r="I11" s="128">
        <v>20.49</v>
      </c>
      <c r="J11" s="72">
        <f t="shared" si="0"/>
        <v>2</v>
      </c>
      <c r="K11" s="128">
        <v>28.92</v>
      </c>
      <c r="L11" s="72">
        <f t="shared" si="0"/>
        <v>2</v>
      </c>
      <c r="M11" s="130">
        <v>17.55</v>
      </c>
      <c r="N11" s="72">
        <f t="shared" si="0"/>
        <v>2</v>
      </c>
      <c r="O11" s="130">
        <v>29.175</v>
      </c>
      <c r="P11" s="72">
        <f t="shared" si="0"/>
        <v>2</v>
      </c>
      <c r="Q11" s="132">
        <v>27.675</v>
      </c>
      <c r="S11" s="48" t="s">
        <v>15</v>
      </c>
      <c r="T11" s="72">
        <f t="shared" si="1"/>
        <v>2</v>
      </c>
      <c r="U11" s="79">
        <f t="shared" si="2"/>
        <v>16.275</v>
      </c>
      <c r="V11" s="72">
        <f t="shared" si="1"/>
        <v>2</v>
      </c>
      <c r="W11" s="79">
        <f t="shared" si="3"/>
        <v>17.205</v>
      </c>
      <c r="X11" s="72">
        <f t="shared" si="1"/>
        <v>2</v>
      </c>
      <c r="Y11" s="79">
        <f t="shared" si="4"/>
        <v>20.49</v>
      </c>
      <c r="Z11" s="72">
        <f t="shared" si="1"/>
        <v>2</v>
      </c>
      <c r="AA11" s="79">
        <f t="shared" si="5"/>
        <v>28.92</v>
      </c>
      <c r="AB11" s="72">
        <f t="shared" si="1"/>
        <v>2</v>
      </c>
      <c r="AC11" s="43">
        <f t="shared" si="6"/>
        <v>17.55</v>
      </c>
      <c r="AD11" s="72">
        <f t="shared" si="1"/>
        <v>2</v>
      </c>
      <c r="AE11" s="43">
        <f t="shared" si="7"/>
        <v>29.175</v>
      </c>
      <c r="AF11" s="72">
        <f t="shared" si="1"/>
        <v>2</v>
      </c>
      <c r="AG11" s="65">
        <f t="shared" si="8"/>
        <v>27.675</v>
      </c>
      <c r="AI11" s="48" t="s">
        <v>15</v>
      </c>
      <c r="AJ11" s="72">
        <f t="shared" si="9"/>
        <v>2</v>
      </c>
      <c r="AK11" s="79">
        <f t="shared" si="10"/>
        <v>16.275</v>
      </c>
      <c r="AL11" s="72">
        <f t="shared" si="9"/>
        <v>2</v>
      </c>
      <c r="AM11" s="79">
        <f t="shared" si="11"/>
        <v>17.205</v>
      </c>
      <c r="AN11" s="72">
        <f t="shared" si="9"/>
        <v>2</v>
      </c>
      <c r="AO11" s="79">
        <f t="shared" si="12"/>
        <v>20.49</v>
      </c>
      <c r="AP11" s="72">
        <f t="shared" si="9"/>
        <v>2</v>
      </c>
      <c r="AQ11" s="79">
        <f t="shared" si="13"/>
        <v>28.92</v>
      </c>
      <c r="AR11" s="72">
        <f t="shared" si="9"/>
        <v>2</v>
      </c>
      <c r="AS11" s="43">
        <f t="shared" si="14"/>
        <v>17.55</v>
      </c>
      <c r="AT11" s="72">
        <f t="shared" si="9"/>
        <v>2</v>
      </c>
      <c r="AU11" s="43">
        <f t="shared" si="15"/>
        <v>29.175</v>
      </c>
      <c r="AV11" s="72">
        <f t="shared" si="9"/>
        <v>2</v>
      </c>
      <c r="AW11" s="65">
        <f t="shared" si="16"/>
        <v>27.675</v>
      </c>
      <c r="AY11" s="48" t="s">
        <v>15</v>
      </c>
      <c r="AZ11" s="72">
        <f t="shared" si="17"/>
        <v>2</v>
      </c>
      <c r="BA11" s="79">
        <f t="shared" si="18"/>
        <v>16.275</v>
      </c>
      <c r="BB11" s="72">
        <f t="shared" si="17"/>
        <v>2</v>
      </c>
      <c r="BC11" s="79">
        <f t="shared" si="19"/>
        <v>17.205</v>
      </c>
      <c r="BD11" s="72">
        <f t="shared" si="17"/>
        <v>2</v>
      </c>
      <c r="BE11" s="79">
        <f t="shared" si="20"/>
        <v>20.49</v>
      </c>
      <c r="BF11" s="72">
        <f t="shared" si="17"/>
        <v>2</v>
      </c>
      <c r="BG11" s="79">
        <f t="shared" si="21"/>
        <v>28.92</v>
      </c>
      <c r="BH11" s="72">
        <f t="shared" si="17"/>
        <v>2</v>
      </c>
      <c r="BI11" s="43">
        <f t="shared" si="22"/>
        <v>17.55</v>
      </c>
      <c r="BJ11" s="72">
        <f t="shared" si="17"/>
        <v>2</v>
      </c>
      <c r="BK11" s="43">
        <f t="shared" si="23"/>
        <v>29.175</v>
      </c>
      <c r="BL11" s="72">
        <f t="shared" si="17"/>
        <v>2</v>
      </c>
      <c r="BM11" s="65">
        <f t="shared" si="24"/>
        <v>27.675</v>
      </c>
    </row>
    <row r="12" spans="3:65" ht="15">
      <c r="C12" s="48" t="s">
        <v>16</v>
      </c>
      <c r="D12" s="74">
        <f>$E$30</f>
        <v>1</v>
      </c>
      <c r="E12" s="128">
        <v>18.78</v>
      </c>
      <c r="F12" s="74">
        <f>$E$30</f>
        <v>1</v>
      </c>
      <c r="G12" s="128">
        <v>16.77</v>
      </c>
      <c r="H12" s="74">
        <f>$E$30</f>
        <v>1</v>
      </c>
      <c r="I12" s="128">
        <v>18.93</v>
      </c>
      <c r="J12" s="74">
        <f>$E$30</f>
        <v>1</v>
      </c>
      <c r="K12" s="128">
        <v>27.765</v>
      </c>
      <c r="L12" s="74">
        <f>$E$30</f>
        <v>1</v>
      </c>
      <c r="M12" s="130">
        <v>18.405</v>
      </c>
      <c r="N12" s="74">
        <f>$E$30</f>
        <v>1</v>
      </c>
      <c r="O12" s="130">
        <v>29.76</v>
      </c>
      <c r="P12" s="74">
        <f>$E$30</f>
        <v>1</v>
      </c>
      <c r="Q12" s="132">
        <v>29.055</v>
      </c>
      <c r="S12" s="48" t="s">
        <v>16</v>
      </c>
      <c r="T12" s="74">
        <f>$E$30</f>
        <v>1</v>
      </c>
      <c r="U12" s="79">
        <f t="shared" si="2"/>
        <v>18.78</v>
      </c>
      <c r="V12" s="74">
        <f>$E$30</f>
        <v>1</v>
      </c>
      <c r="W12" s="79">
        <f t="shared" si="3"/>
        <v>16.77</v>
      </c>
      <c r="X12" s="74">
        <f>$E$30</f>
        <v>1</v>
      </c>
      <c r="Y12" s="79">
        <f t="shared" si="4"/>
        <v>18.93</v>
      </c>
      <c r="Z12" s="74">
        <f>$E$30</f>
        <v>1</v>
      </c>
      <c r="AA12" s="79">
        <f t="shared" si="5"/>
        <v>27.765</v>
      </c>
      <c r="AB12" s="74">
        <f>$E$30</f>
        <v>1</v>
      </c>
      <c r="AC12" s="43">
        <f t="shared" si="6"/>
        <v>18.405</v>
      </c>
      <c r="AD12" s="74">
        <f>$E$30</f>
        <v>1</v>
      </c>
      <c r="AE12" s="43">
        <f t="shared" si="7"/>
        <v>29.76</v>
      </c>
      <c r="AF12" s="74">
        <f>$E$30</f>
        <v>1</v>
      </c>
      <c r="AG12" s="65">
        <f t="shared" si="8"/>
        <v>29.055</v>
      </c>
      <c r="AI12" s="48" t="s">
        <v>16</v>
      </c>
      <c r="AJ12" s="74">
        <f>$E$30</f>
        <v>1</v>
      </c>
      <c r="AK12" s="79">
        <f t="shared" si="10"/>
        <v>18.78</v>
      </c>
      <c r="AL12" s="74">
        <f>$E$30</f>
        <v>1</v>
      </c>
      <c r="AM12" s="79">
        <f t="shared" si="11"/>
        <v>16.77</v>
      </c>
      <c r="AN12" s="74">
        <f>$E$30</f>
        <v>1</v>
      </c>
      <c r="AO12" s="79">
        <f t="shared" si="12"/>
        <v>18.93</v>
      </c>
      <c r="AP12" s="74">
        <f>$E$30</f>
        <v>1</v>
      </c>
      <c r="AQ12" s="79">
        <f t="shared" si="13"/>
        <v>27.765</v>
      </c>
      <c r="AR12" s="74">
        <f>$E$30</f>
        <v>1</v>
      </c>
      <c r="AS12" s="43">
        <f t="shared" si="14"/>
        <v>18.405</v>
      </c>
      <c r="AT12" s="74">
        <f>$E$30</f>
        <v>1</v>
      </c>
      <c r="AU12" s="43">
        <f t="shared" si="15"/>
        <v>29.76</v>
      </c>
      <c r="AV12" s="74">
        <f>$E$30</f>
        <v>1</v>
      </c>
      <c r="AW12" s="65">
        <f t="shared" si="16"/>
        <v>29.055</v>
      </c>
      <c r="AY12" s="48" t="s">
        <v>16</v>
      </c>
      <c r="AZ12" s="74">
        <f>$E$30</f>
        <v>1</v>
      </c>
      <c r="BA12" s="79">
        <f t="shared" si="18"/>
        <v>18.78</v>
      </c>
      <c r="BB12" s="74">
        <f>$E$30</f>
        <v>1</v>
      </c>
      <c r="BC12" s="79">
        <f t="shared" si="19"/>
        <v>16.77</v>
      </c>
      <c r="BD12" s="74">
        <f>$E$30</f>
        <v>1</v>
      </c>
      <c r="BE12" s="79">
        <f t="shared" si="20"/>
        <v>18.93</v>
      </c>
      <c r="BF12" s="74">
        <f>$E$30</f>
        <v>1</v>
      </c>
      <c r="BG12" s="79">
        <f t="shared" si="21"/>
        <v>27.765</v>
      </c>
      <c r="BH12" s="74">
        <f>$E$30</f>
        <v>1</v>
      </c>
      <c r="BI12" s="43">
        <f t="shared" si="22"/>
        <v>18.405</v>
      </c>
      <c r="BJ12" s="74">
        <f>$E$30</f>
        <v>1</v>
      </c>
      <c r="BK12" s="43">
        <f t="shared" si="23"/>
        <v>29.76</v>
      </c>
      <c r="BL12" s="74">
        <f>$E$30</f>
        <v>1</v>
      </c>
      <c r="BM12" s="65">
        <f t="shared" si="24"/>
        <v>29.055</v>
      </c>
    </row>
    <row r="13" spans="3:65" ht="15">
      <c r="C13" s="48" t="s">
        <v>17</v>
      </c>
      <c r="D13" s="74">
        <f aca="true" t="shared" si="25" ref="D13:P14">$E$30</f>
        <v>1</v>
      </c>
      <c r="E13" s="128">
        <v>18.63</v>
      </c>
      <c r="F13" s="74">
        <f t="shared" si="25"/>
        <v>1</v>
      </c>
      <c r="G13" s="128">
        <v>18.345</v>
      </c>
      <c r="H13" s="74">
        <f t="shared" si="25"/>
        <v>1</v>
      </c>
      <c r="I13" s="128">
        <v>17.82</v>
      </c>
      <c r="J13" s="74">
        <f t="shared" si="25"/>
        <v>1</v>
      </c>
      <c r="K13" s="128">
        <v>27.345</v>
      </c>
      <c r="L13" s="74">
        <f t="shared" si="25"/>
        <v>1</v>
      </c>
      <c r="M13" s="130">
        <v>17.925</v>
      </c>
      <c r="N13" s="74">
        <f t="shared" si="25"/>
        <v>1</v>
      </c>
      <c r="O13" s="130">
        <v>30.36</v>
      </c>
      <c r="P13" s="74">
        <f t="shared" si="25"/>
        <v>1</v>
      </c>
      <c r="Q13" s="132">
        <v>30.42</v>
      </c>
      <c r="S13" s="48" t="s">
        <v>17</v>
      </c>
      <c r="T13" s="74">
        <f aca="true" t="shared" si="26" ref="T13:AF14">$E$30</f>
        <v>1</v>
      </c>
      <c r="U13" s="79">
        <f t="shared" si="2"/>
        <v>18.63</v>
      </c>
      <c r="V13" s="74">
        <f t="shared" si="26"/>
        <v>1</v>
      </c>
      <c r="W13" s="79">
        <f t="shared" si="3"/>
        <v>18.345</v>
      </c>
      <c r="X13" s="74">
        <f t="shared" si="26"/>
        <v>1</v>
      </c>
      <c r="Y13" s="79">
        <f t="shared" si="4"/>
        <v>17.82</v>
      </c>
      <c r="Z13" s="74">
        <f t="shared" si="26"/>
        <v>1</v>
      </c>
      <c r="AA13" s="79">
        <f t="shared" si="5"/>
        <v>27.345</v>
      </c>
      <c r="AB13" s="74">
        <f t="shared" si="26"/>
        <v>1</v>
      </c>
      <c r="AC13" s="43">
        <f t="shared" si="6"/>
        <v>17.925</v>
      </c>
      <c r="AD13" s="74">
        <f t="shared" si="26"/>
        <v>1</v>
      </c>
      <c r="AE13" s="43">
        <f t="shared" si="7"/>
        <v>30.36</v>
      </c>
      <c r="AF13" s="74">
        <f t="shared" si="26"/>
        <v>1</v>
      </c>
      <c r="AG13" s="65">
        <f t="shared" si="8"/>
        <v>30.42</v>
      </c>
      <c r="AI13" s="48" t="s">
        <v>17</v>
      </c>
      <c r="AJ13" s="74">
        <f aca="true" t="shared" si="27" ref="AJ13:AV14">$E$30</f>
        <v>1</v>
      </c>
      <c r="AK13" s="79">
        <f t="shared" si="10"/>
        <v>18.63</v>
      </c>
      <c r="AL13" s="74">
        <f t="shared" si="27"/>
        <v>1</v>
      </c>
      <c r="AM13" s="79">
        <f t="shared" si="11"/>
        <v>18.345</v>
      </c>
      <c r="AN13" s="74">
        <f t="shared" si="27"/>
        <v>1</v>
      </c>
      <c r="AO13" s="79">
        <f t="shared" si="12"/>
        <v>17.82</v>
      </c>
      <c r="AP13" s="74">
        <f t="shared" si="27"/>
        <v>1</v>
      </c>
      <c r="AQ13" s="79">
        <f t="shared" si="13"/>
        <v>27.345</v>
      </c>
      <c r="AR13" s="74">
        <f t="shared" si="27"/>
        <v>1</v>
      </c>
      <c r="AS13" s="43">
        <f t="shared" si="14"/>
        <v>17.925</v>
      </c>
      <c r="AT13" s="74">
        <f t="shared" si="27"/>
        <v>1</v>
      </c>
      <c r="AU13" s="43">
        <f t="shared" si="15"/>
        <v>30.36</v>
      </c>
      <c r="AV13" s="74">
        <f t="shared" si="27"/>
        <v>1</v>
      </c>
      <c r="AW13" s="65">
        <f t="shared" si="16"/>
        <v>30.42</v>
      </c>
      <c r="AY13" s="48" t="s">
        <v>17</v>
      </c>
      <c r="AZ13" s="74">
        <f aca="true" t="shared" si="28" ref="AZ13:BL14">$E$30</f>
        <v>1</v>
      </c>
      <c r="BA13" s="79">
        <f t="shared" si="18"/>
        <v>18.63</v>
      </c>
      <c r="BB13" s="74">
        <f t="shared" si="28"/>
        <v>1</v>
      </c>
      <c r="BC13" s="79">
        <f t="shared" si="19"/>
        <v>18.345</v>
      </c>
      <c r="BD13" s="74">
        <f t="shared" si="28"/>
        <v>1</v>
      </c>
      <c r="BE13" s="79">
        <f t="shared" si="20"/>
        <v>17.82</v>
      </c>
      <c r="BF13" s="74">
        <f t="shared" si="28"/>
        <v>1</v>
      </c>
      <c r="BG13" s="79">
        <f t="shared" si="21"/>
        <v>27.345</v>
      </c>
      <c r="BH13" s="74">
        <f t="shared" si="28"/>
        <v>1</v>
      </c>
      <c r="BI13" s="43">
        <f t="shared" si="22"/>
        <v>17.925</v>
      </c>
      <c r="BJ13" s="74">
        <f t="shared" si="28"/>
        <v>1</v>
      </c>
      <c r="BK13" s="43">
        <f t="shared" si="23"/>
        <v>30.36</v>
      </c>
      <c r="BL13" s="74">
        <f t="shared" si="28"/>
        <v>1</v>
      </c>
      <c r="BM13" s="65">
        <f t="shared" si="24"/>
        <v>30.42</v>
      </c>
    </row>
    <row r="14" spans="3:65" ht="15">
      <c r="C14" s="48" t="s">
        <v>18</v>
      </c>
      <c r="D14" s="74">
        <f t="shared" si="25"/>
        <v>1</v>
      </c>
      <c r="E14" s="128">
        <v>18.87</v>
      </c>
      <c r="F14" s="74">
        <f t="shared" si="25"/>
        <v>1</v>
      </c>
      <c r="G14" s="128">
        <v>18.09</v>
      </c>
      <c r="H14" s="74">
        <f t="shared" si="25"/>
        <v>1</v>
      </c>
      <c r="I14" s="128">
        <v>17.595</v>
      </c>
      <c r="J14" s="74">
        <f t="shared" si="25"/>
        <v>1</v>
      </c>
      <c r="K14" s="128">
        <v>27.6</v>
      </c>
      <c r="L14" s="74">
        <f t="shared" si="25"/>
        <v>1</v>
      </c>
      <c r="M14" s="130">
        <v>18.105</v>
      </c>
      <c r="N14" s="74">
        <f t="shared" si="25"/>
        <v>1</v>
      </c>
      <c r="O14" s="130">
        <v>30.705</v>
      </c>
      <c r="P14" s="74">
        <f t="shared" si="25"/>
        <v>1</v>
      </c>
      <c r="Q14" s="132">
        <v>30.3</v>
      </c>
      <c r="S14" s="48" t="s">
        <v>18</v>
      </c>
      <c r="T14" s="74">
        <f t="shared" si="26"/>
        <v>1</v>
      </c>
      <c r="U14" s="79">
        <f t="shared" si="2"/>
        <v>18.87</v>
      </c>
      <c r="V14" s="74">
        <f t="shared" si="26"/>
        <v>1</v>
      </c>
      <c r="W14" s="79">
        <f t="shared" si="3"/>
        <v>18.09</v>
      </c>
      <c r="X14" s="74">
        <f t="shared" si="26"/>
        <v>1</v>
      </c>
      <c r="Y14" s="79">
        <f t="shared" si="4"/>
        <v>17.595</v>
      </c>
      <c r="Z14" s="74">
        <f t="shared" si="26"/>
        <v>1</v>
      </c>
      <c r="AA14" s="79">
        <f t="shared" si="5"/>
        <v>27.6</v>
      </c>
      <c r="AB14" s="74">
        <f t="shared" si="26"/>
        <v>1</v>
      </c>
      <c r="AC14" s="43">
        <f t="shared" si="6"/>
        <v>18.105</v>
      </c>
      <c r="AD14" s="74">
        <f t="shared" si="26"/>
        <v>1</v>
      </c>
      <c r="AE14" s="43">
        <f t="shared" si="7"/>
        <v>30.705</v>
      </c>
      <c r="AF14" s="74">
        <f t="shared" si="26"/>
        <v>1</v>
      </c>
      <c r="AG14" s="65">
        <f t="shared" si="8"/>
        <v>30.3</v>
      </c>
      <c r="AH14" s="16"/>
      <c r="AI14" s="48" t="s">
        <v>18</v>
      </c>
      <c r="AJ14" s="74">
        <f t="shared" si="27"/>
        <v>1</v>
      </c>
      <c r="AK14" s="79">
        <f t="shared" si="10"/>
        <v>18.87</v>
      </c>
      <c r="AL14" s="74">
        <f t="shared" si="27"/>
        <v>1</v>
      </c>
      <c r="AM14" s="79">
        <f t="shared" si="11"/>
        <v>18.09</v>
      </c>
      <c r="AN14" s="74">
        <f t="shared" si="27"/>
        <v>1</v>
      </c>
      <c r="AO14" s="79">
        <f t="shared" si="12"/>
        <v>17.595</v>
      </c>
      <c r="AP14" s="74">
        <f t="shared" si="27"/>
        <v>1</v>
      </c>
      <c r="AQ14" s="79">
        <f t="shared" si="13"/>
        <v>27.6</v>
      </c>
      <c r="AR14" s="74">
        <f t="shared" si="27"/>
        <v>1</v>
      </c>
      <c r="AS14" s="43">
        <f t="shared" si="14"/>
        <v>18.105</v>
      </c>
      <c r="AT14" s="74">
        <f t="shared" si="27"/>
        <v>1</v>
      </c>
      <c r="AU14" s="43">
        <f t="shared" si="15"/>
        <v>30.705</v>
      </c>
      <c r="AV14" s="74">
        <f t="shared" si="27"/>
        <v>1</v>
      </c>
      <c r="AW14" s="65">
        <f t="shared" si="16"/>
        <v>30.3</v>
      </c>
      <c r="AX14" s="16"/>
      <c r="AY14" s="48" t="s">
        <v>18</v>
      </c>
      <c r="AZ14" s="74">
        <f t="shared" si="28"/>
        <v>1</v>
      </c>
      <c r="BA14" s="79">
        <f t="shared" si="18"/>
        <v>18.87</v>
      </c>
      <c r="BB14" s="74">
        <f t="shared" si="28"/>
        <v>1</v>
      </c>
      <c r="BC14" s="79">
        <f t="shared" si="19"/>
        <v>18.09</v>
      </c>
      <c r="BD14" s="74">
        <f t="shared" si="28"/>
        <v>1</v>
      </c>
      <c r="BE14" s="79">
        <f t="shared" si="20"/>
        <v>17.595</v>
      </c>
      <c r="BF14" s="74">
        <f t="shared" si="28"/>
        <v>1</v>
      </c>
      <c r="BG14" s="79">
        <f t="shared" si="21"/>
        <v>27.6</v>
      </c>
      <c r="BH14" s="74">
        <f t="shared" si="28"/>
        <v>1</v>
      </c>
      <c r="BI14" s="43">
        <f t="shared" si="22"/>
        <v>18.105</v>
      </c>
      <c r="BJ14" s="74">
        <f t="shared" si="28"/>
        <v>1</v>
      </c>
      <c r="BK14" s="43">
        <f t="shared" si="23"/>
        <v>30.705</v>
      </c>
      <c r="BL14" s="74">
        <f t="shared" si="28"/>
        <v>1</v>
      </c>
      <c r="BM14" s="65">
        <f t="shared" si="24"/>
        <v>30.3</v>
      </c>
    </row>
    <row r="15" spans="3:65" ht="15">
      <c r="C15" s="48" t="s">
        <v>19</v>
      </c>
      <c r="D15" s="72">
        <f>$J$30</f>
        <v>2</v>
      </c>
      <c r="E15" s="128">
        <v>16.245</v>
      </c>
      <c r="F15" s="72">
        <f>$J$30</f>
        <v>2</v>
      </c>
      <c r="G15" s="128">
        <v>14.925</v>
      </c>
      <c r="H15" s="72">
        <f>$J$30</f>
        <v>2</v>
      </c>
      <c r="I15" s="128">
        <v>15.78</v>
      </c>
      <c r="J15" s="72">
        <f>$J$30</f>
        <v>2</v>
      </c>
      <c r="K15" s="128">
        <v>25.755</v>
      </c>
      <c r="L15" s="72">
        <f>$J$30</f>
        <v>2</v>
      </c>
      <c r="M15" s="130">
        <v>19.32</v>
      </c>
      <c r="N15" s="72">
        <f>$J$30</f>
        <v>2</v>
      </c>
      <c r="O15" s="130">
        <v>29.985</v>
      </c>
      <c r="P15" s="72">
        <f>$J$30</f>
        <v>2</v>
      </c>
      <c r="Q15" s="132">
        <v>29.55</v>
      </c>
      <c r="S15" s="48" t="s">
        <v>19</v>
      </c>
      <c r="T15" s="72">
        <f>$J$30</f>
        <v>2</v>
      </c>
      <c r="U15" s="79">
        <f t="shared" si="2"/>
        <v>16.245</v>
      </c>
      <c r="V15" s="72">
        <f>$J$30</f>
        <v>2</v>
      </c>
      <c r="W15" s="79">
        <f t="shared" si="3"/>
        <v>14.925</v>
      </c>
      <c r="X15" s="72">
        <f>$J$30</f>
        <v>2</v>
      </c>
      <c r="Y15" s="79">
        <f t="shared" si="4"/>
        <v>15.78</v>
      </c>
      <c r="Z15" s="72">
        <f>$J$30</f>
        <v>2</v>
      </c>
      <c r="AA15" s="79">
        <f t="shared" si="5"/>
        <v>25.755</v>
      </c>
      <c r="AB15" s="72">
        <f>$J$30</f>
        <v>2</v>
      </c>
      <c r="AC15" s="43">
        <f t="shared" si="6"/>
        <v>19.32</v>
      </c>
      <c r="AD15" s="72">
        <f>$J$30</f>
        <v>2</v>
      </c>
      <c r="AE15" s="43">
        <f t="shared" si="7"/>
        <v>29.985</v>
      </c>
      <c r="AF15" s="72">
        <f>$J$30</f>
        <v>2</v>
      </c>
      <c r="AG15" s="65">
        <f t="shared" si="8"/>
        <v>29.55</v>
      </c>
      <c r="AI15" s="48" t="s">
        <v>19</v>
      </c>
      <c r="AJ15" s="72">
        <f>$J$30</f>
        <v>2</v>
      </c>
      <c r="AK15" s="79">
        <f t="shared" si="10"/>
        <v>16.245</v>
      </c>
      <c r="AL15" s="72">
        <f>$J$30</f>
        <v>2</v>
      </c>
      <c r="AM15" s="79">
        <f t="shared" si="11"/>
        <v>14.925</v>
      </c>
      <c r="AN15" s="72">
        <f>$J$30</f>
        <v>2</v>
      </c>
      <c r="AO15" s="79">
        <f t="shared" si="12"/>
        <v>15.78</v>
      </c>
      <c r="AP15" s="72">
        <f>$J$30</f>
        <v>2</v>
      </c>
      <c r="AQ15" s="79">
        <f t="shared" si="13"/>
        <v>25.755</v>
      </c>
      <c r="AR15" s="72">
        <f>$J$30</f>
        <v>2</v>
      </c>
      <c r="AS15" s="43">
        <f t="shared" si="14"/>
        <v>19.32</v>
      </c>
      <c r="AT15" s="72">
        <f>$J$30</f>
        <v>2</v>
      </c>
      <c r="AU15" s="43">
        <f t="shared" si="15"/>
        <v>29.985</v>
      </c>
      <c r="AV15" s="72">
        <f>$J$30</f>
        <v>2</v>
      </c>
      <c r="AW15" s="65">
        <f t="shared" si="16"/>
        <v>29.55</v>
      </c>
      <c r="AY15" s="48" t="s">
        <v>19</v>
      </c>
      <c r="AZ15" s="72">
        <f>$J$30</f>
        <v>2</v>
      </c>
      <c r="BA15" s="79">
        <f t="shared" si="18"/>
        <v>16.245</v>
      </c>
      <c r="BB15" s="72">
        <f>$J$30</f>
        <v>2</v>
      </c>
      <c r="BC15" s="79">
        <f t="shared" si="19"/>
        <v>14.925</v>
      </c>
      <c r="BD15" s="72">
        <f>$J$30</f>
        <v>2</v>
      </c>
      <c r="BE15" s="79">
        <f t="shared" si="20"/>
        <v>15.78</v>
      </c>
      <c r="BF15" s="72">
        <f>$J$30</f>
        <v>2</v>
      </c>
      <c r="BG15" s="79">
        <f t="shared" si="21"/>
        <v>25.755</v>
      </c>
      <c r="BH15" s="72">
        <f>$J$30</f>
        <v>2</v>
      </c>
      <c r="BI15" s="43">
        <f t="shared" si="22"/>
        <v>19.32</v>
      </c>
      <c r="BJ15" s="72">
        <f>$J$30</f>
        <v>2</v>
      </c>
      <c r="BK15" s="43">
        <f t="shared" si="23"/>
        <v>29.985</v>
      </c>
      <c r="BL15" s="72">
        <f>$J$30</f>
        <v>2</v>
      </c>
      <c r="BM15" s="65">
        <f t="shared" si="24"/>
        <v>29.55</v>
      </c>
    </row>
    <row r="16" spans="3:65" ht="15">
      <c r="C16" s="48" t="s">
        <v>20</v>
      </c>
      <c r="D16" s="72">
        <f aca="true" t="shared" si="29" ref="D16:P19">$J$30</f>
        <v>2</v>
      </c>
      <c r="E16" s="128">
        <v>14.52</v>
      </c>
      <c r="F16" s="72">
        <f t="shared" si="29"/>
        <v>2</v>
      </c>
      <c r="G16" s="128">
        <v>15.195</v>
      </c>
      <c r="H16" s="72">
        <f t="shared" si="29"/>
        <v>2</v>
      </c>
      <c r="I16" s="128">
        <v>14.61</v>
      </c>
      <c r="J16" s="72">
        <f t="shared" si="29"/>
        <v>2</v>
      </c>
      <c r="K16" s="128">
        <v>25.62</v>
      </c>
      <c r="L16" s="72">
        <f t="shared" si="29"/>
        <v>2</v>
      </c>
      <c r="M16" s="130">
        <v>20.94</v>
      </c>
      <c r="N16" s="72">
        <f t="shared" si="29"/>
        <v>2</v>
      </c>
      <c r="O16" s="130">
        <v>28.65</v>
      </c>
      <c r="P16" s="72">
        <f t="shared" si="29"/>
        <v>2</v>
      </c>
      <c r="Q16" s="132">
        <v>28.515</v>
      </c>
      <c r="S16" s="48" t="s">
        <v>20</v>
      </c>
      <c r="T16" s="72">
        <f aca="true" t="shared" si="30" ref="T16:AF21">$J$30</f>
        <v>2</v>
      </c>
      <c r="U16" s="79">
        <f t="shared" si="2"/>
        <v>14.52</v>
      </c>
      <c r="V16" s="72">
        <f t="shared" si="30"/>
        <v>2</v>
      </c>
      <c r="W16" s="79">
        <f t="shared" si="3"/>
        <v>15.195</v>
      </c>
      <c r="X16" s="72">
        <f t="shared" si="30"/>
        <v>2</v>
      </c>
      <c r="Y16" s="79">
        <f t="shared" si="4"/>
        <v>14.61</v>
      </c>
      <c r="Z16" s="72">
        <f t="shared" si="30"/>
        <v>2</v>
      </c>
      <c r="AA16" s="79">
        <f t="shared" si="5"/>
        <v>25.62</v>
      </c>
      <c r="AB16" s="72">
        <f t="shared" si="30"/>
        <v>2</v>
      </c>
      <c r="AC16" s="43">
        <f t="shared" si="6"/>
        <v>20.94</v>
      </c>
      <c r="AD16" s="72">
        <f t="shared" si="30"/>
        <v>2</v>
      </c>
      <c r="AE16" s="43">
        <f t="shared" si="7"/>
        <v>28.65</v>
      </c>
      <c r="AF16" s="72">
        <f t="shared" si="30"/>
        <v>2</v>
      </c>
      <c r="AG16" s="65">
        <f t="shared" si="8"/>
        <v>28.515</v>
      </c>
      <c r="AI16" s="48" t="s">
        <v>20</v>
      </c>
      <c r="AJ16" s="72">
        <f aca="true" t="shared" si="31" ref="AJ16:AV22">$J$30</f>
        <v>2</v>
      </c>
      <c r="AK16" s="79">
        <f t="shared" si="10"/>
        <v>14.52</v>
      </c>
      <c r="AL16" s="72">
        <f t="shared" si="31"/>
        <v>2</v>
      </c>
      <c r="AM16" s="79">
        <f t="shared" si="11"/>
        <v>15.195</v>
      </c>
      <c r="AN16" s="72">
        <f t="shared" si="31"/>
        <v>2</v>
      </c>
      <c r="AO16" s="79">
        <f t="shared" si="12"/>
        <v>14.61</v>
      </c>
      <c r="AP16" s="72">
        <f t="shared" si="31"/>
        <v>2</v>
      </c>
      <c r="AQ16" s="79">
        <f t="shared" si="13"/>
        <v>25.62</v>
      </c>
      <c r="AR16" s="72">
        <f t="shared" si="31"/>
        <v>2</v>
      </c>
      <c r="AS16" s="43">
        <f t="shared" si="14"/>
        <v>20.94</v>
      </c>
      <c r="AT16" s="72">
        <f t="shared" si="31"/>
        <v>2</v>
      </c>
      <c r="AU16" s="43">
        <f t="shared" si="15"/>
        <v>28.65</v>
      </c>
      <c r="AV16" s="72">
        <f t="shared" si="31"/>
        <v>2</v>
      </c>
      <c r="AW16" s="65">
        <f t="shared" si="16"/>
        <v>28.515</v>
      </c>
      <c r="AY16" s="48" t="s">
        <v>20</v>
      </c>
      <c r="AZ16" s="72">
        <f aca="true" t="shared" si="32" ref="AZ16:BL23">$J$30</f>
        <v>2</v>
      </c>
      <c r="BA16" s="79">
        <f t="shared" si="18"/>
        <v>14.52</v>
      </c>
      <c r="BB16" s="72">
        <f t="shared" si="32"/>
        <v>2</v>
      </c>
      <c r="BC16" s="79">
        <f t="shared" si="19"/>
        <v>15.195</v>
      </c>
      <c r="BD16" s="72">
        <f t="shared" si="32"/>
        <v>2</v>
      </c>
      <c r="BE16" s="79">
        <f t="shared" si="20"/>
        <v>14.61</v>
      </c>
      <c r="BF16" s="72">
        <f t="shared" si="32"/>
        <v>2</v>
      </c>
      <c r="BG16" s="79">
        <f t="shared" si="21"/>
        <v>25.62</v>
      </c>
      <c r="BH16" s="72">
        <f t="shared" si="32"/>
        <v>2</v>
      </c>
      <c r="BI16" s="43">
        <f t="shared" si="22"/>
        <v>20.94</v>
      </c>
      <c r="BJ16" s="72">
        <f t="shared" si="32"/>
        <v>2</v>
      </c>
      <c r="BK16" s="43">
        <f t="shared" si="23"/>
        <v>28.65</v>
      </c>
      <c r="BL16" s="72">
        <f t="shared" si="32"/>
        <v>2</v>
      </c>
      <c r="BM16" s="65">
        <f t="shared" si="24"/>
        <v>28.515</v>
      </c>
    </row>
    <row r="17" spans="3:65" ht="15">
      <c r="C17" s="48" t="s">
        <v>21</v>
      </c>
      <c r="D17" s="72">
        <f t="shared" si="29"/>
        <v>2</v>
      </c>
      <c r="E17" s="128">
        <v>15.12</v>
      </c>
      <c r="F17" s="72">
        <f t="shared" si="29"/>
        <v>2</v>
      </c>
      <c r="G17" s="128">
        <v>14.82</v>
      </c>
      <c r="H17" s="72">
        <f t="shared" si="29"/>
        <v>2</v>
      </c>
      <c r="I17" s="128">
        <v>15.105</v>
      </c>
      <c r="J17" s="72">
        <f t="shared" si="29"/>
        <v>2</v>
      </c>
      <c r="K17" s="128">
        <v>25.065</v>
      </c>
      <c r="L17" s="72">
        <f t="shared" si="29"/>
        <v>2</v>
      </c>
      <c r="M17" s="130">
        <v>18.945</v>
      </c>
      <c r="N17" s="72">
        <f t="shared" si="29"/>
        <v>2</v>
      </c>
      <c r="O17" s="130">
        <v>27.285</v>
      </c>
      <c r="P17" s="72">
        <f t="shared" si="29"/>
        <v>2</v>
      </c>
      <c r="Q17" s="132">
        <v>27.945</v>
      </c>
      <c r="S17" s="48" t="s">
        <v>21</v>
      </c>
      <c r="T17" s="72">
        <f t="shared" si="30"/>
        <v>2</v>
      </c>
      <c r="U17" s="79">
        <f t="shared" si="2"/>
        <v>15.12</v>
      </c>
      <c r="V17" s="72">
        <f t="shared" si="30"/>
        <v>2</v>
      </c>
      <c r="W17" s="79">
        <f t="shared" si="3"/>
        <v>14.82</v>
      </c>
      <c r="X17" s="72">
        <f t="shared" si="30"/>
        <v>2</v>
      </c>
      <c r="Y17" s="79">
        <f t="shared" si="4"/>
        <v>15.105</v>
      </c>
      <c r="Z17" s="72">
        <f t="shared" si="30"/>
        <v>2</v>
      </c>
      <c r="AA17" s="79">
        <f t="shared" si="5"/>
        <v>25.065</v>
      </c>
      <c r="AB17" s="72">
        <f t="shared" si="30"/>
        <v>2</v>
      </c>
      <c r="AC17" s="43">
        <f t="shared" si="6"/>
        <v>18.945</v>
      </c>
      <c r="AD17" s="72">
        <f t="shared" si="30"/>
        <v>2</v>
      </c>
      <c r="AE17" s="43">
        <f t="shared" si="7"/>
        <v>27.285</v>
      </c>
      <c r="AF17" s="72">
        <f t="shared" si="30"/>
        <v>2</v>
      </c>
      <c r="AG17" s="65">
        <f t="shared" si="8"/>
        <v>27.945</v>
      </c>
      <c r="AI17" s="48" t="s">
        <v>21</v>
      </c>
      <c r="AJ17" s="72">
        <f t="shared" si="31"/>
        <v>2</v>
      </c>
      <c r="AK17" s="79">
        <f t="shared" si="10"/>
        <v>15.12</v>
      </c>
      <c r="AL17" s="72">
        <f t="shared" si="31"/>
        <v>2</v>
      </c>
      <c r="AM17" s="79">
        <f t="shared" si="11"/>
        <v>14.82</v>
      </c>
      <c r="AN17" s="72">
        <f t="shared" si="31"/>
        <v>2</v>
      </c>
      <c r="AO17" s="79">
        <f t="shared" si="12"/>
        <v>15.105</v>
      </c>
      <c r="AP17" s="72">
        <f t="shared" si="31"/>
        <v>2</v>
      </c>
      <c r="AQ17" s="79">
        <f t="shared" si="13"/>
        <v>25.065</v>
      </c>
      <c r="AR17" s="72">
        <f t="shared" si="31"/>
        <v>2</v>
      </c>
      <c r="AS17" s="43">
        <f t="shared" si="14"/>
        <v>18.945</v>
      </c>
      <c r="AT17" s="72">
        <f t="shared" si="31"/>
        <v>2</v>
      </c>
      <c r="AU17" s="43">
        <f t="shared" si="15"/>
        <v>27.285</v>
      </c>
      <c r="AV17" s="72">
        <f t="shared" si="31"/>
        <v>2</v>
      </c>
      <c r="AW17" s="65">
        <f t="shared" si="16"/>
        <v>27.945</v>
      </c>
      <c r="AY17" s="48" t="s">
        <v>21</v>
      </c>
      <c r="AZ17" s="72">
        <f t="shared" si="32"/>
        <v>2</v>
      </c>
      <c r="BA17" s="79">
        <f t="shared" si="18"/>
        <v>15.12</v>
      </c>
      <c r="BB17" s="72">
        <f t="shared" si="32"/>
        <v>2</v>
      </c>
      <c r="BC17" s="79">
        <f t="shared" si="19"/>
        <v>14.82</v>
      </c>
      <c r="BD17" s="72">
        <f t="shared" si="32"/>
        <v>2</v>
      </c>
      <c r="BE17" s="79">
        <f t="shared" si="20"/>
        <v>15.105</v>
      </c>
      <c r="BF17" s="72">
        <f t="shared" si="32"/>
        <v>2</v>
      </c>
      <c r="BG17" s="79">
        <f t="shared" si="21"/>
        <v>25.065</v>
      </c>
      <c r="BH17" s="72">
        <f t="shared" si="32"/>
        <v>2</v>
      </c>
      <c r="BI17" s="43">
        <f t="shared" si="22"/>
        <v>18.945</v>
      </c>
      <c r="BJ17" s="72">
        <f t="shared" si="32"/>
        <v>2</v>
      </c>
      <c r="BK17" s="43">
        <f t="shared" si="23"/>
        <v>27.285</v>
      </c>
      <c r="BL17" s="72">
        <f t="shared" si="32"/>
        <v>2</v>
      </c>
      <c r="BM17" s="65">
        <f t="shared" si="24"/>
        <v>27.945</v>
      </c>
    </row>
    <row r="18" spans="3:65" ht="15">
      <c r="C18" s="48" t="s">
        <v>22</v>
      </c>
      <c r="D18" s="72">
        <f t="shared" si="29"/>
        <v>2</v>
      </c>
      <c r="E18" s="128">
        <v>13.995</v>
      </c>
      <c r="F18" s="72">
        <f t="shared" si="29"/>
        <v>2</v>
      </c>
      <c r="G18" s="128">
        <v>14.31</v>
      </c>
      <c r="H18" s="72">
        <f t="shared" si="29"/>
        <v>2</v>
      </c>
      <c r="I18" s="128">
        <v>14.28</v>
      </c>
      <c r="J18" s="72">
        <f t="shared" si="29"/>
        <v>2</v>
      </c>
      <c r="K18" s="128">
        <v>24.66</v>
      </c>
      <c r="L18" s="72">
        <f t="shared" si="29"/>
        <v>2</v>
      </c>
      <c r="M18" s="130">
        <v>18.72</v>
      </c>
      <c r="N18" s="72">
        <f t="shared" si="29"/>
        <v>2</v>
      </c>
      <c r="O18" s="130">
        <v>28.05</v>
      </c>
      <c r="P18" s="72">
        <f t="shared" si="29"/>
        <v>2</v>
      </c>
      <c r="Q18" s="132">
        <v>28.185</v>
      </c>
      <c r="S18" s="48" t="s">
        <v>22</v>
      </c>
      <c r="T18" s="72">
        <f t="shared" si="30"/>
        <v>2</v>
      </c>
      <c r="U18" s="79">
        <f t="shared" si="2"/>
        <v>13.995</v>
      </c>
      <c r="V18" s="72">
        <f t="shared" si="30"/>
        <v>2</v>
      </c>
      <c r="W18" s="79">
        <f t="shared" si="3"/>
        <v>14.31</v>
      </c>
      <c r="X18" s="72">
        <f t="shared" si="30"/>
        <v>2</v>
      </c>
      <c r="Y18" s="79">
        <f t="shared" si="4"/>
        <v>14.28</v>
      </c>
      <c r="Z18" s="72">
        <f t="shared" si="30"/>
        <v>2</v>
      </c>
      <c r="AA18" s="79">
        <f t="shared" si="5"/>
        <v>24.66</v>
      </c>
      <c r="AB18" s="72">
        <f t="shared" si="30"/>
        <v>2</v>
      </c>
      <c r="AC18" s="43">
        <f t="shared" si="6"/>
        <v>18.72</v>
      </c>
      <c r="AD18" s="72">
        <f t="shared" si="30"/>
        <v>2</v>
      </c>
      <c r="AE18" s="43">
        <f t="shared" si="7"/>
        <v>28.05</v>
      </c>
      <c r="AF18" s="72">
        <f t="shared" si="30"/>
        <v>2</v>
      </c>
      <c r="AG18" s="65">
        <f t="shared" si="8"/>
        <v>28.185</v>
      </c>
      <c r="AI18" s="48" t="s">
        <v>22</v>
      </c>
      <c r="AJ18" s="72">
        <f t="shared" si="31"/>
        <v>2</v>
      </c>
      <c r="AK18" s="79">
        <f t="shared" si="10"/>
        <v>13.995</v>
      </c>
      <c r="AL18" s="72">
        <f t="shared" si="31"/>
        <v>2</v>
      </c>
      <c r="AM18" s="79">
        <f t="shared" si="11"/>
        <v>14.31</v>
      </c>
      <c r="AN18" s="72">
        <f t="shared" si="31"/>
        <v>2</v>
      </c>
      <c r="AO18" s="79">
        <f t="shared" si="12"/>
        <v>14.28</v>
      </c>
      <c r="AP18" s="72">
        <f t="shared" si="31"/>
        <v>2</v>
      </c>
      <c r="AQ18" s="79">
        <f t="shared" si="13"/>
        <v>24.66</v>
      </c>
      <c r="AR18" s="72">
        <f t="shared" si="31"/>
        <v>2</v>
      </c>
      <c r="AS18" s="43">
        <f t="shared" si="14"/>
        <v>18.72</v>
      </c>
      <c r="AT18" s="72">
        <f t="shared" si="31"/>
        <v>2</v>
      </c>
      <c r="AU18" s="43">
        <f t="shared" si="15"/>
        <v>28.05</v>
      </c>
      <c r="AV18" s="72">
        <f t="shared" si="31"/>
        <v>2</v>
      </c>
      <c r="AW18" s="65">
        <f t="shared" si="16"/>
        <v>28.185</v>
      </c>
      <c r="AY18" s="48" t="s">
        <v>22</v>
      </c>
      <c r="AZ18" s="72">
        <f t="shared" si="32"/>
        <v>2</v>
      </c>
      <c r="BA18" s="79">
        <f t="shared" si="18"/>
        <v>13.995</v>
      </c>
      <c r="BB18" s="72">
        <f t="shared" si="32"/>
        <v>2</v>
      </c>
      <c r="BC18" s="79">
        <f t="shared" si="19"/>
        <v>14.31</v>
      </c>
      <c r="BD18" s="72">
        <f t="shared" si="32"/>
        <v>2</v>
      </c>
      <c r="BE18" s="79">
        <f t="shared" si="20"/>
        <v>14.28</v>
      </c>
      <c r="BF18" s="72">
        <f t="shared" si="32"/>
        <v>2</v>
      </c>
      <c r="BG18" s="79">
        <f t="shared" si="21"/>
        <v>24.66</v>
      </c>
      <c r="BH18" s="72">
        <f t="shared" si="32"/>
        <v>2</v>
      </c>
      <c r="BI18" s="43">
        <f t="shared" si="22"/>
        <v>18.72</v>
      </c>
      <c r="BJ18" s="72">
        <f t="shared" si="32"/>
        <v>2</v>
      </c>
      <c r="BK18" s="43">
        <f t="shared" si="23"/>
        <v>28.05</v>
      </c>
      <c r="BL18" s="72">
        <f t="shared" si="32"/>
        <v>2</v>
      </c>
      <c r="BM18" s="65">
        <f t="shared" si="24"/>
        <v>28.185</v>
      </c>
    </row>
    <row r="19" spans="3:65" ht="15">
      <c r="C19" s="48" t="s">
        <v>23</v>
      </c>
      <c r="D19" s="72">
        <f t="shared" si="29"/>
        <v>2</v>
      </c>
      <c r="E19" s="128">
        <v>15.945</v>
      </c>
      <c r="F19" s="72">
        <f t="shared" si="29"/>
        <v>2</v>
      </c>
      <c r="G19" s="128">
        <v>16.065</v>
      </c>
      <c r="H19" s="72">
        <f t="shared" si="29"/>
        <v>2</v>
      </c>
      <c r="I19" s="128">
        <v>14.565</v>
      </c>
      <c r="J19" s="72">
        <f t="shared" si="29"/>
        <v>2</v>
      </c>
      <c r="K19" s="128">
        <v>26.4</v>
      </c>
      <c r="L19" s="72">
        <f t="shared" si="29"/>
        <v>2</v>
      </c>
      <c r="M19" s="130">
        <v>19.2</v>
      </c>
      <c r="N19" s="72">
        <f t="shared" si="29"/>
        <v>2</v>
      </c>
      <c r="O19" s="130">
        <v>29.325</v>
      </c>
      <c r="P19" s="72">
        <f t="shared" si="29"/>
        <v>2</v>
      </c>
      <c r="Q19" s="132">
        <v>28.725</v>
      </c>
      <c r="S19" s="48" t="s">
        <v>23</v>
      </c>
      <c r="T19" s="72">
        <f t="shared" si="30"/>
        <v>2</v>
      </c>
      <c r="U19" s="79">
        <f t="shared" si="2"/>
        <v>15.945</v>
      </c>
      <c r="V19" s="72">
        <f t="shared" si="30"/>
        <v>2</v>
      </c>
      <c r="W19" s="79">
        <f t="shared" si="3"/>
        <v>16.065</v>
      </c>
      <c r="X19" s="72">
        <f t="shared" si="30"/>
        <v>2</v>
      </c>
      <c r="Y19" s="79">
        <f t="shared" si="4"/>
        <v>14.565</v>
      </c>
      <c r="Z19" s="72">
        <f t="shared" si="30"/>
        <v>2</v>
      </c>
      <c r="AA19" s="79">
        <f t="shared" si="5"/>
        <v>26.4</v>
      </c>
      <c r="AB19" s="72">
        <f t="shared" si="30"/>
        <v>2</v>
      </c>
      <c r="AC19" s="43">
        <f t="shared" si="6"/>
        <v>19.2</v>
      </c>
      <c r="AD19" s="72">
        <f t="shared" si="30"/>
        <v>2</v>
      </c>
      <c r="AE19" s="43">
        <f t="shared" si="7"/>
        <v>29.325</v>
      </c>
      <c r="AF19" s="72">
        <f t="shared" si="30"/>
        <v>2</v>
      </c>
      <c r="AG19" s="65">
        <f t="shared" si="8"/>
        <v>28.725</v>
      </c>
      <c r="AI19" s="48" t="s">
        <v>23</v>
      </c>
      <c r="AJ19" s="72">
        <f t="shared" si="31"/>
        <v>2</v>
      </c>
      <c r="AK19" s="79">
        <f t="shared" si="10"/>
        <v>15.945</v>
      </c>
      <c r="AL19" s="72">
        <f t="shared" si="31"/>
        <v>2</v>
      </c>
      <c r="AM19" s="79">
        <f t="shared" si="11"/>
        <v>16.065</v>
      </c>
      <c r="AN19" s="72">
        <f t="shared" si="31"/>
        <v>2</v>
      </c>
      <c r="AO19" s="79">
        <f t="shared" si="12"/>
        <v>14.565</v>
      </c>
      <c r="AP19" s="72">
        <f t="shared" si="31"/>
        <v>2</v>
      </c>
      <c r="AQ19" s="79">
        <f t="shared" si="13"/>
        <v>26.4</v>
      </c>
      <c r="AR19" s="72">
        <f t="shared" si="31"/>
        <v>2</v>
      </c>
      <c r="AS19" s="43">
        <f t="shared" si="14"/>
        <v>19.2</v>
      </c>
      <c r="AT19" s="72">
        <f t="shared" si="31"/>
        <v>2</v>
      </c>
      <c r="AU19" s="43">
        <f t="shared" si="15"/>
        <v>29.325</v>
      </c>
      <c r="AV19" s="72">
        <f t="shared" si="31"/>
        <v>2</v>
      </c>
      <c r="AW19" s="65">
        <f t="shared" si="16"/>
        <v>28.725</v>
      </c>
      <c r="AY19" s="48" t="s">
        <v>23</v>
      </c>
      <c r="AZ19" s="72">
        <f t="shared" si="32"/>
        <v>2</v>
      </c>
      <c r="BA19" s="79">
        <f t="shared" si="18"/>
        <v>15.945</v>
      </c>
      <c r="BB19" s="72">
        <f t="shared" si="32"/>
        <v>2</v>
      </c>
      <c r="BC19" s="79">
        <f t="shared" si="19"/>
        <v>16.065</v>
      </c>
      <c r="BD19" s="72">
        <f t="shared" si="32"/>
        <v>2</v>
      </c>
      <c r="BE19" s="79">
        <f t="shared" si="20"/>
        <v>14.565</v>
      </c>
      <c r="BF19" s="72">
        <f t="shared" si="32"/>
        <v>2</v>
      </c>
      <c r="BG19" s="79">
        <f t="shared" si="21"/>
        <v>26.4</v>
      </c>
      <c r="BH19" s="72">
        <f t="shared" si="32"/>
        <v>2</v>
      </c>
      <c r="BI19" s="43">
        <f t="shared" si="22"/>
        <v>19.2</v>
      </c>
      <c r="BJ19" s="72">
        <f t="shared" si="32"/>
        <v>2</v>
      </c>
      <c r="BK19" s="43">
        <f t="shared" si="23"/>
        <v>29.325</v>
      </c>
      <c r="BL19" s="72">
        <f t="shared" si="32"/>
        <v>2</v>
      </c>
      <c r="BM19" s="65">
        <f t="shared" si="24"/>
        <v>28.725</v>
      </c>
    </row>
    <row r="20" spans="3:65" ht="15">
      <c r="C20" s="48" t="s">
        <v>24</v>
      </c>
      <c r="D20" s="74">
        <f>$E$30</f>
        <v>1</v>
      </c>
      <c r="E20" s="128">
        <v>15.495</v>
      </c>
      <c r="F20" s="74">
        <f>$E$30</f>
        <v>1</v>
      </c>
      <c r="G20" s="128">
        <v>16.515</v>
      </c>
      <c r="H20" s="74">
        <f>$E$30</f>
        <v>1</v>
      </c>
      <c r="I20" s="128">
        <v>15.555</v>
      </c>
      <c r="J20" s="74">
        <f>$E$30</f>
        <v>1</v>
      </c>
      <c r="K20" s="128">
        <v>27.06</v>
      </c>
      <c r="L20" s="74">
        <f>$E$30</f>
        <v>1</v>
      </c>
      <c r="M20" s="130">
        <v>21.375</v>
      </c>
      <c r="N20" s="74">
        <f>$E$30</f>
        <v>1</v>
      </c>
      <c r="O20" s="130">
        <v>31.425</v>
      </c>
      <c r="P20" s="74">
        <f>$E$30</f>
        <v>1</v>
      </c>
      <c r="Q20" s="132">
        <v>29.4</v>
      </c>
      <c r="S20" s="48" t="s">
        <v>24</v>
      </c>
      <c r="T20" s="72">
        <f t="shared" si="30"/>
        <v>2</v>
      </c>
      <c r="U20" s="79">
        <f t="shared" si="2"/>
        <v>15.495</v>
      </c>
      <c r="V20" s="72">
        <f t="shared" si="30"/>
        <v>2</v>
      </c>
      <c r="W20" s="79">
        <f t="shared" si="3"/>
        <v>16.515</v>
      </c>
      <c r="X20" s="72">
        <f t="shared" si="30"/>
        <v>2</v>
      </c>
      <c r="Y20" s="79">
        <f t="shared" si="4"/>
        <v>15.555</v>
      </c>
      <c r="Z20" s="72">
        <f t="shared" si="30"/>
        <v>2</v>
      </c>
      <c r="AA20" s="79">
        <f t="shared" si="5"/>
        <v>27.06</v>
      </c>
      <c r="AB20" s="72">
        <f t="shared" si="30"/>
        <v>2</v>
      </c>
      <c r="AC20" s="43">
        <f t="shared" si="6"/>
        <v>21.375</v>
      </c>
      <c r="AD20" s="72">
        <f t="shared" si="30"/>
        <v>2</v>
      </c>
      <c r="AE20" s="43">
        <f t="shared" si="7"/>
        <v>31.425</v>
      </c>
      <c r="AF20" s="72">
        <f t="shared" si="30"/>
        <v>2</v>
      </c>
      <c r="AG20" s="65">
        <f t="shared" si="8"/>
        <v>29.4</v>
      </c>
      <c r="AI20" s="48" t="s">
        <v>24</v>
      </c>
      <c r="AJ20" s="72">
        <f t="shared" si="31"/>
        <v>2</v>
      </c>
      <c r="AK20" s="79">
        <f t="shared" si="10"/>
        <v>15.495</v>
      </c>
      <c r="AL20" s="72">
        <f t="shared" si="31"/>
        <v>2</v>
      </c>
      <c r="AM20" s="79">
        <f t="shared" si="11"/>
        <v>16.515</v>
      </c>
      <c r="AN20" s="72">
        <f t="shared" si="31"/>
        <v>2</v>
      </c>
      <c r="AO20" s="79">
        <f t="shared" si="12"/>
        <v>15.555</v>
      </c>
      <c r="AP20" s="72">
        <f t="shared" si="31"/>
        <v>2</v>
      </c>
      <c r="AQ20" s="79">
        <f t="shared" si="13"/>
        <v>27.06</v>
      </c>
      <c r="AR20" s="72">
        <f t="shared" si="31"/>
        <v>2</v>
      </c>
      <c r="AS20" s="43">
        <f t="shared" si="14"/>
        <v>21.375</v>
      </c>
      <c r="AT20" s="72">
        <f t="shared" si="31"/>
        <v>2</v>
      </c>
      <c r="AU20" s="43">
        <f t="shared" si="15"/>
        <v>31.425</v>
      </c>
      <c r="AV20" s="72">
        <f t="shared" si="31"/>
        <v>2</v>
      </c>
      <c r="AW20" s="65">
        <f t="shared" si="16"/>
        <v>29.4</v>
      </c>
      <c r="AY20" s="48" t="s">
        <v>24</v>
      </c>
      <c r="AZ20" s="72">
        <f t="shared" si="32"/>
        <v>2</v>
      </c>
      <c r="BA20" s="79">
        <f t="shared" si="18"/>
        <v>15.495</v>
      </c>
      <c r="BB20" s="72">
        <f t="shared" si="32"/>
        <v>2</v>
      </c>
      <c r="BC20" s="79">
        <f t="shared" si="19"/>
        <v>16.515</v>
      </c>
      <c r="BD20" s="72">
        <f t="shared" si="32"/>
        <v>2</v>
      </c>
      <c r="BE20" s="79">
        <f t="shared" si="20"/>
        <v>15.555</v>
      </c>
      <c r="BF20" s="72">
        <f t="shared" si="32"/>
        <v>2</v>
      </c>
      <c r="BG20" s="79">
        <f t="shared" si="21"/>
        <v>27.06</v>
      </c>
      <c r="BH20" s="72">
        <f t="shared" si="32"/>
        <v>2</v>
      </c>
      <c r="BI20" s="43">
        <f t="shared" si="22"/>
        <v>21.375</v>
      </c>
      <c r="BJ20" s="72">
        <f t="shared" si="32"/>
        <v>2</v>
      </c>
      <c r="BK20" s="43">
        <f t="shared" si="23"/>
        <v>31.425</v>
      </c>
      <c r="BL20" s="72">
        <f t="shared" si="32"/>
        <v>2</v>
      </c>
      <c r="BM20" s="65">
        <f t="shared" si="24"/>
        <v>29.4</v>
      </c>
    </row>
    <row r="21" spans="3:65" ht="15">
      <c r="C21" s="48" t="s">
        <v>25</v>
      </c>
      <c r="D21" s="74">
        <f aca="true" t="shared" si="33" ref="D21:P24">$E$30</f>
        <v>1</v>
      </c>
      <c r="E21" s="128">
        <v>14.64</v>
      </c>
      <c r="F21" s="74">
        <f t="shared" si="33"/>
        <v>1</v>
      </c>
      <c r="G21" s="128">
        <v>14.37</v>
      </c>
      <c r="H21" s="74">
        <f t="shared" si="33"/>
        <v>1</v>
      </c>
      <c r="I21" s="128">
        <v>13.815</v>
      </c>
      <c r="J21" s="74">
        <f t="shared" si="33"/>
        <v>1</v>
      </c>
      <c r="K21" s="128">
        <v>26.79</v>
      </c>
      <c r="L21" s="74">
        <f t="shared" si="33"/>
        <v>1</v>
      </c>
      <c r="M21" s="130">
        <v>20.715</v>
      </c>
      <c r="N21" s="74">
        <f t="shared" si="33"/>
        <v>1</v>
      </c>
      <c r="O21" s="130">
        <v>30.465</v>
      </c>
      <c r="P21" s="74">
        <f t="shared" si="33"/>
        <v>1</v>
      </c>
      <c r="Q21" s="132">
        <v>29.22</v>
      </c>
      <c r="S21" s="48" t="s">
        <v>25</v>
      </c>
      <c r="T21" s="72">
        <f t="shared" si="30"/>
        <v>2</v>
      </c>
      <c r="U21" s="79">
        <f t="shared" si="2"/>
        <v>14.64</v>
      </c>
      <c r="V21" s="72">
        <f t="shared" si="30"/>
        <v>2</v>
      </c>
      <c r="W21" s="79">
        <f t="shared" si="3"/>
        <v>14.37</v>
      </c>
      <c r="X21" s="72">
        <f t="shared" si="30"/>
        <v>2</v>
      </c>
      <c r="Y21" s="79">
        <f t="shared" si="4"/>
        <v>13.815</v>
      </c>
      <c r="Z21" s="72">
        <f t="shared" si="30"/>
        <v>2</v>
      </c>
      <c r="AA21" s="79">
        <f t="shared" si="5"/>
        <v>26.79</v>
      </c>
      <c r="AB21" s="72">
        <f t="shared" si="30"/>
        <v>2</v>
      </c>
      <c r="AC21" s="43">
        <f t="shared" si="6"/>
        <v>20.715</v>
      </c>
      <c r="AD21" s="72">
        <f t="shared" si="30"/>
        <v>2</v>
      </c>
      <c r="AE21" s="43">
        <f t="shared" si="7"/>
        <v>30.465</v>
      </c>
      <c r="AF21" s="72">
        <f t="shared" si="30"/>
        <v>2</v>
      </c>
      <c r="AG21" s="65">
        <f t="shared" si="8"/>
        <v>29.22</v>
      </c>
      <c r="AI21" s="48" t="s">
        <v>25</v>
      </c>
      <c r="AJ21" s="72">
        <f t="shared" si="31"/>
        <v>2</v>
      </c>
      <c r="AK21" s="79">
        <f t="shared" si="10"/>
        <v>14.64</v>
      </c>
      <c r="AL21" s="72">
        <f t="shared" si="31"/>
        <v>2</v>
      </c>
      <c r="AM21" s="79">
        <f t="shared" si="11"/>
        <v>14.37</v>
      </c>
      <c r="AN21" s="72">
        <f t="shared" si="31"/>
        <v>2</v>
      </c>
      <c r="AO21" s="79">
        <f t="shared" si="12"/>
        <v>13.815</v>
      </c>
      <c r="AP21" s="72">
        <f t="shared" si="31"/>
        <v>2</v>
      </c>
      <c r="AQ21" s="79">
        <f t="shared" si="13"/>
        <v>26.79</v>
      </c>
      <c r="AR21" s="72">
        <f t="shared" si="31"/>
        <v>2</v>
      </c>
      <c r="AS21" s="43">
        <f t="shared" si="14"/>
        <v>20.715</v>
      </c>
      <c r="AT21" s="72">
        <f t="shared" si="31"/>
        <v>2</v>
      </c>
      <c r="AU21" s="43">
        <f t="shared" si="15"/>
        <v>30.465</v>
      </c>
      <c r="AV21" s="72">
        <f t="shared" si="31"/>
        <v>2</v>
      </c>
      <c r="AW21" s="65">
        <f t="shared" si="16"/>
        <v>29.22</v>
      </c>
      <c r="AY21" s="48" t="s">
        <v>25</v>
      </c>
      <c r="AZ21" s="72">
        <f t="shared" si="32"/>
        <v>2</v>
      </c>
      <c r="BA21" s="79">
        <f t="shared" si="18"/>
        <v>14.64</v>
      </c>
      <c r="BB21" s="72">
        <f t="shared" si="32"/>
        <v>2</v>
      </c>
      <c r="BC21" s="79">
        <f t="shared" si="19"/>
        <v>14.37</v>
      </c>
      <c r="BD21" s="72">
        <f t="shared" si="32"/>
        <v>2</v>
      </c>
      <c r="BE21" s="79">
        <f t="shared" si="20"/>
        <v>13.815</v>
      </c>
      <c r="BF21" s="72">
        <f t="shared" si="32"/>
        <v>2</v>
      </c>
      <c r="BG21" s="79">
        <f t="shared" si="21"/>
        <v>26.79</v>
      </c>
      <c r="BH21" s="72">
        <f t="shared" si="32"/>
        <v>2</v>
      </c>
      <c r="BI21" s="43">
        <f t="shared" si="22"/>
        <v>20.715</v>
      </c>
      <c r="BJ21" s="72">
        <f t="shared" si="32"/>
        <v>2</v>
      </c>
      <c r="BK21" s="43">
        <f t="shared" si="23"/>
        <v>30.465</v>
      </c>
      <c r="BL21" s="72">
        <f t="shared" si="32"/>
        <v>2</v>
      </c>
      <c r="BM21" s="65">
        <f t="shared" si="24"/>
        <v>29.22</v>
      </c>
    </row>
    <row r="22" spans="3:65" ht="15">
      <c r="C22" s="48" t="s">
        <v>26</v>
      </c>
      <c r="D22" s="74">
        <f t="shared" si="33"/>
        <v>1</v>
      </c>
      <c r="E22" s="128">
        <v>14.985</v>
      </c>
      <c r="F22" s="74">
        <f t="shared" si="33"/>
        <v>1</v>
      </c>
      <c r="G22" s="128">
        <v>15.09</v>
      </c>
      <c r="H22" s="74">
        <f t="shared" si="33"/>
        <v>1</v>
      </c>
      <c r="I22" s="128">
        <v>19.92</v>
      </c>
      <c r="J22" s="74">
        <f t="shared" si="33"/>
        <v>1</v>
      </c>
      <c r="K22" s="128">
        <v>24.81</v>
      </c>
      <c r="L22" s="74">
        <f t="shared" si="33"/>
        <v>1</v>
      </c>
      <c r="M22" s="130">
        <v>29.535</v>
      </c>
      <c r="N22" s="74">
        <f t="shared" si="33"/>
        <v>1</v>
      </c>
      <c r="O22" s="130">
        <v>28.395</v>
      </c>
      <c r="P22" s="74">
        <f t="shared" si="33"/>
        <v>1</v>
      </c>
      <c r="Q22" s="132">
        <v>27.93</v>
      </c>
      <c r="S22" s="48" t="s">
        <v>26</v>
      </c>
      <c r="T22" s="74">
        <f aca="true" t="shared" si="34" ref="T22:AF24">$E$30</f>
        <v>1</v>
      </c>
      <c r="U22" s="79">
        <f t="shared" si="2"/>
        <v>14.985</v>
      </c>
      <c r="V22" s="74">
        <f t="shared" si="34"/>
        <v>1</v>
      </c>
      <c r="W22" s="79">
        <f t="shared" si="3"/>
        <v>15.09</v>
      </c>
      <c r="X22" s="74">
        <f t="shared" si="34"/>
        <v>1</v>
      </c>
      <c r="Y22" s="79">
        <f t="shared" si="4"/>
        <v>19.92</v>
      </c>
      <c r="Z22" s="74">
        <f t="shared" si="34"/>
        <v>1</v>
      </c>
      <c r="AA22" s="79">
        <f t="shared" si="5"/>
        <v>24.81</v>
      </c>
      <c r="AB22" s="74">
        <f t="shared" si="34"/>
        <v>1</v>
      </c>
      <c r="AC22" s="43">
        <f t="shared" si="6"/>
        <v>29.535</v>
      </c>
      <c r="AD22" s="74">
        <f t="shared" si="34"/>
        <v>1</v>
      </c>
      <c r="AE22" s="43">
        <f t="shared" si="7"/>
        <v>28.395</v>
      </c>
      <c r="AF22" s="74">
        <f t="shared" si="34"/>
        <v>1</v>
      </c>
      <c r="AG22" s="65">
        <f t="shared" si="8"/>
        <v>27.93</v>
      </c>
      <c r="AI22" s="48" t="s">
        <v>26</v>
      </c>
      <c r="AJ22" s="72">
        <f t="shared" si="31"/>
        <v>2</v>
      </c>
      <c r="AK22" s="79">
        <f t="shared" si="10"/>
        <v>14.985</v>
      </c>
      <c r="AL22" s="72">
        <f t="shared" si="31"/>
        <v>2</v>
      </c>
      <c r="AM22" s="79">
        <f t="shared" si="11"/>
        <v>15.09</v>
      </c>
      <c r="AN22" s="72">
        <f t="shared" si="31"/>
        <v>2</v>
      </c>
      <c r="AO22" s="79">
        <f t="shared" si="12"/>
        <v>19.92</v>
      </c>
      <c r="AP22" s="72">
        <f t="shared" si="31"/>
        <v>2</v>
      </c>
      <c r="AQ22" s="79">
        <f t="shared" si="13"/>
        <v>24.81</v>
      </c>
      <c r="AR22" s="72">
        <f t="shared" si="31"/>
        <v>2</v>
      </c>
      <c r="AS22" s="43">
        <f t="shared" si="14"/>
        <v>29.535</v>
      </c>
      <c r="AT22" s="72">
        <f t="shared" si="31"/>
        <v>2</v>
      </c>
      <c r="AU22" s="43">
        <f t="shared" si="15"/>
        <v>28.395</v>
      </c>
      <c r="AV22" s="72">
        <f t="shared" si="31"/>
        <v>2</v>
      </c>
      <c r="AW22" s="65">
        <f t="shared" si="16"/>
        <v>27.93</v>
      </c>
      <c r="AY22" s="48" t="s">
        <v>26</v>
      </c>
      <c r="AZ22" s="72">
        <f t="shared" si="32"/>
        <v>2</v>
      </c>
      <c r="BA22" s="79">
        <f t="shared" si="18"/>
        <v>14.985</v>
      </c>
      <c r="BB22" s="72">
        <f t="shared" si="32"/>
        <v>2</v>
      </c>
      <c r="BC22" s="79">
        <f t="shared" si="19"/>
        <v>15.09</v>
      </c>
      <c r="BD22" s="72">
        <f t="shared" si="32"/>
        <v>2</v>
      </c>
      <c r="BE22" s="79">
        <f t="shared" si="20"/>
        <v>19.92</v>
      </c>
      <c r="BF22" s="72">
        <f t="shared" si="32"/>
        <v>2</v>
      </c>
      <c r="BG22" s="79">
        <f t="shared" si="21"/>
        <v>24.81</v>
      </c>
      <c r="BH22" s="72">
        <f t="shared" si="32"/>
        <v>2</v>
      </c>
      <c r="BI22" s="43">
        <f t="shared" si="22"/>
        <v>29.535</v>
      </c>
      <c r="BJ22" s="72">
        <f t="shared" si="32"/>
        <v>2</v>
      </c>
      <c r="BK22" s="43">
        <f t="shared" si="23"/>
        <v>28.395</v>
      </c>
      <c r="BL22" s="72">
        <f t="shared" si="32"/>
        <v>2</v>
      </c>
      <c r="BM22" s="65">
        <f t="shared" si="24"/>
        <v>27.93</v>
      </c>
    </row>
    <row r="23" spans="3:65" ht="15">
      <c r="C23" s="48" t="s">
        <v>27</v>
      </c>
      <c r="D23" s="74">
        <f t="shared" si="33"/>
        <v>1</v>
      </c>
      <c r="E23" s="128">
        <v>14.355</v>
      </c>
      <c r="F23" s="74">
        <f t="shared" si="33"/>
        <v>1</v>
      </c>
      <c r="G23" s="128">
        <v>16.365</v>
      </c>
      <c r="H23" s="74">
        <f t="shared" si="33"/>
        <v>1</v>
      </c>
      <c r="I23" s="128">
        <v>24.48</v>
      </c>
      <c r="J23" s="74">
        <f t="shared" si="33"/>
        <v>1</v>
      </c>
      <c r="K23" s="128">
        <v>24.78</v>
      </c>
      <c r="L23" s="74">
        <f t="shared" si="33"/>
        <v>1</v>
      </c>
      <c r="M23" s="130">
        <v>29.85</v>
      </c>
      <c r="N23" s="74">
        <f t="shared" si="33"/>
        <v>1</v>
      </c>
      <c r="O23" s="130">
        <v>27.885</v>
      </c>
      <c r="P23" s="74">
        <f t="shared" si="33"/>
        <v>1</v>
      </c>
      <c r="Q23" s="132">
        <v>27.405</v>
      </c>
      <c r="S23" s="48" t="s">
        <v>27</v>
      </c>
      <c r="T23" s="74">
        <f t="shared" si="34"/>
        <v>1</v>
      </c>
      <c r="U23" s="79">
        <f t="shared" si="2"/>
        <v>14.355</v>
      </c>
      <c r="V23" s="74">
        <f t="shared" si="34"/>
        <v>1</v>
      </c>
      <c r="W23" s="79">
        <f t="shared" si="3"/>
        <v>16.365</v>
      </c>
      <c r="X23" s="74">
        <f t="shared" si="34"/>
        <v>1</v>
      </c>
      <c r="Y23" s="79">
        <f t="shared" si="4"/>
        <v>24.48</v>
      </c>
      <c r="Z23" s="74">
        <f t="shared" si="34"/>
        <v>1</v>
      </c>
      <c r="AA23" s="79">
        <f t="shared" si="5"/>
        <v>24.78</v>
      </c>
      <c r="AB23" s="74">
        <f t="shared" si="34"/>
        <v>1</v>
      </c>
      <c r="AC23" s="43">
        <f t="shared" si="6"/>
        <v>29.85</v>
      </c>
      <c r="AD23" s="74">
        <f t="shared" si="34"/>
        <v>1</v>
      </c>
      <c r="AE23" s="43">
        <f t="shared" si="7"/>
        <v>27.885</v>
      </c>
      <c r="AF23" s="74">
        <f t="shared" si="34"/>
        <v>1</v>
      </c>
      <c r="AG23" s="65">
        <f t="shared" si="8"/>
        <v>27.405</v>
      </c>
      <c r="AI23" s="48" t="s">
        <v>27</v>
      </c>
      <c r="AJ23" s="74">
        <f aca="true" t="shared" si="35" ref="AJ23:AV24">$E$30</f>
        <v>1</v>
      </c>
      <c r="AK23" s="79">
        <f t="shared" si="10"/>
        <v>14.355</v>
      </c>
      <c r="AL23" s="74">
        <f t="shared" si="35"/>
        <v>1</v>
      </c>
      <c r="AM23" s="79">
        <f t="shared" si="11"/>
        <v>16.365</v>
      </c>
      <c r="AN23" s="74">
        <f t="shared" si="35"/>
        <v>1</v>
      </c>
      <c r="AO23" s="79">
        <f t="shared" si="12"/>
        <v>24.48</v>
      </c>
      <c r="AP23" s="74">
        <f t="shared" si="35"/>
        <v>1</v>
      </c>
      <c r="AQ23" s="79">
        <f t="shared" si="13"/>
        <v>24.78</v>
      </c>
      <c r="AR23" s="74">
        <f t="shared" si="35"/>
        <v>1</v>
      </c>
      <c r="AS23" s="43">
        <f t="shared" si="14"/>
        <v>29.85</v>
      </c>
      <c r="AT23" s="74">
        <f t="shared" si="35"/>
        <v>1</v>
      </c>
      <c r="AU23" s="43">
        <f t="shared" si="15"/>
        <v>27.885</v>
      </c>
      <c r="AV23" s="74">
        <f t="shared" si="35"/>
        <v>1</v>
      </c>
      <c r="AW23" s="65">
        <f t="shared" si="16"/>
        <v>27.405</v>
      </c>
      <c r="AY23" s="48" t="s">
        <v>27</v>
      </c>
      <c r="AZ23" s="72">
        <f t="shared" si="32"/>
        <v>2</v>
      </c>
      <c r="BA23" s="79">
        <f t="shared" si="18"/>
        <v>14.355</v>
      </c>
      <c r="BB23" s="72">
        <f t="shared" si="32"/>
        <v>2</v>
      </c>
      <c r="BC23" s="79">
        <f t="shared" si="19"/>
        <v>16.365</v>
      </c>
      <c r="BD23" s="72">
        <f t="shared" si="32"/>
        <v>2</v>
      </c>
      <c r="BE23" s="79">
        <f t="shared" si="20"/>
        <v>24.48</v>
      </c>
      <c r="BF23" s="72">
        <f t="shared" si="32"/>
        <v>2</v>
      </c>
      <c r="BG23" s="79">
        <f t="shared" si="21"/>
        <v>24.78</v>
      </c>
      <c r="BH23" s="72">
        <f t="shared" si="32"/>
        <v>2</v>
      </c>
      <c r="BI23" s="43">
        <f t="shared" si="22"/>
        <v>29.85</v>
      </c>
      <c r="BJ23" s="72">
        <f t="shared" si="32"/>
        <v>2</v>
      </c>
      <c r="BK23" s="43">
        <f t="shared" si="23"/>
        <v>27.885</v>
      </c>
      <c r="BL23" s="72">
        <f t="shared" si="32"/>
        <v>2</v>
      </c>
      <c r="BM23" s="65">
        <f t="shared" si="24"/>
        <v>27.405</v>
      </c>
    </row>
    <row r="24" spans="3:65" ht="15">
      <c r="C24" s="48" t="s">
        <v>28</v>
      </c>
      <c r="D24" s="74">
        <f t="shared" si="33"/>
        <v>1</v>
      </c>
      <c r="E24" s="128">
        <v>13.965</v>
      </c>
      <c r="F24" s="74">
        <f t="shared" si="33"/>
        <v>1</v>
      </c>
      <c r="G24" s="128">
        <v>15.705</v>
      </c>
      <c r="H24" s="74">
        <f t="shared" si="33"/>
        <v>1</v>
      </c>
      <c r="I24" s="128">
        <v>25.29</v>
      </c>
      <c r="J24" s="74">
        <f t="shared" si="33"/>
        <v>1</v>
      </c>
      <c r="K24" s="128">
        <v>25.575</v>
      </c>
      <c r="L24" s="74">
        <f t="shared" si="33"/>
        <v>1</v>
      </c>
      <c r="M24" s="130">
        <v>35.19</v>
      </c>
      <c r="N24" s="74">
        <f t="shared" si="33"/>
        <v>1</v>
      </c>
      <c r="O24" s="130">
        <v>27.99</v>
      </c>
      <c r="P24" s="74">
        <f t="shared" si="33"/>
        <v>1</v>
      </c>
      <c r="Q24" s="132">
        <v>27.69</v>
      </c>
      <c r="S24" s="48" t="s">
        <v>28</v>
      </c>
      <c r="T24" s="74">
        <f t="shared" si="34"/>
        <v>1</v>
      </c>
      <c r="U24" s="79">
        <f t="shared" si="2"/>
        <v>13.965</v>
      </c>
      <c r="V24" s="74">
        <f t="shared" si="34"/>
        <v>1</v>
      </c>
      <c r="W24" s="79">
        <f t="shared" si="3"/>
        <v>15.705</v>
      </c>
      <c r="X24" s="74">
        <f t="shared" si="34"/>
        <v>1</v>
      </c>
      <c r="Y24" s="79">
        <f t="shared" si="4"/>
        <v>25.29</v>
      </c>
      <c r="Z24" s="74">
        <f t="shared" si="34"/>
        <v>1</v>
      </c>
      <c r="AA24" s="79">
        <f t="shared" si="5"/>
        <v>25.575</v>
      </c>
      <c r="AB24" s="74">
        <f t="shared" si="34"/>
        <v>1</v>
      </c>
      <c r="AC24" s="43">
        <f t="shared" si="6"/>
        <v>35.19</v>
      </c>
      <c r="AD24" s="74">
        <f t="shared" si="34"/>
        <v>1</v>
      </c>
      <c r="AE24" s="43">
        <f t="shared" si="7"/>
        <v>27.99</v>
      </c>
      <c r="AF24" s="74">
        <f t="shared" si="34"/>
        <v>1</v>
      </c>
      <c r="AG24" s="65">
        <f t="shared" si="8"/>
        <v>27.69</v>
      </c>
      <c r="AI24" s="48" t="s">
        <v>28</v>
      </c>
      <c r="AJ24" s="74">
        <f t="shared" si="35"/>
        <v>1</v>
      </c>
      <c r="AK24" s="79">
        <f t="shared" si="10"/>
        <v>13.965</v>
      </c>
      <c r="AL24" s="74">
        <f t="shared" si="35"/>
        <v>1</v>
      </c>
      <c r="AM24" s="79">
        <f t="shared" si="11"/>
        <v>15.705</v>
      </c>
      <c r="AN24" s="74">
        <f t="shared" si="35"/>
        <v>1</v>
      </c>
      <c r="AO24" s="79">
        <f t="shared" si="12"/>
        <v>25.29</v>
      </c>
      <c r="AP24" s="74">
        <f t="shared" si="35"/>
        <v>1</v>
      </c>
      <c r="AQ24" s="79">
        <f t="shared" si="13"/>
        <v>25.575</v>
      </c>
      <c r="AR24" s="74">
        <f t="shared" si="35"/>
        <v>1</v>
      </c>
      <c r="AS24" s="43">
        <f t="shared" si="14"/>
        <v>35.19</v>
      </c>
      <c r="AT24" s="74">
        <f t="shared" si="35"/>
        <v>1</v>
      </c>
      <c r="AU24" s="43">
        <f t="shared" si="15"/>
        <v>27.99</v>
      </c>
      <c r="AV24" s="74">
        <f t="shared" si="35"/>
        <v>1</v>
      </c>
      <c r="AW24" s="65">
        <f t="shared" si="16"/>
        <v>27.69</v>
      </c>
      <c r="AY24" s="48" t="s">
        <v>28</v>
      </c>
      <c r="AZ24" s="74">
        <f aca="true" t="shared" si="36" ref="AZ24:BL24">$E$30</f>
        <v>1</v>
      </c>
      <c r="BA24" s="79">
        <f t="shared" si="18"/>
        <v>13.965</v>
      </c>
      <c r="BB24" s="74">
        <f t="shared" si="36"/>
        <v>1</v>
      </c>
      <c r="BC24" s="79">
        <f t="shared" si="19"/>
        <v>15.705</v>
      </c>
      <c r="BD24" s="74">
        <f t="shared" si="36"/>
        <v>1</v>
      </c>
      <c r="BE24" s="79">
        <f t="shared" si="20"/>
        <v>25.29</v>
      </c>
      <c r="BF24" s="74">
        <f t="shared" si="36"/>
        <v>1</v>
      </c>
      <c r="BG24" s="79">
        <f t="shared" si="21"/>
        <v>25.575</v>
      </c>
      <c r="BH24" s="74">
        <f t="shared" si="36"/>
        <v>1</v>
      </c>
      <c r="BI24" s="43">
        <f t="shared" si="22"/>
        <v>35.19</v>
      </c>
      <c r="BJ24" s="74">
        <f t="shared" si="36"/>
        <v>1</v>
      </c>
      <c r="BK24" s="43">
        <f t="shared" si="23"/>
        <v>27.99</v>
      </c>
      <c r="BL24" s="74">
        <f t="shared" si="36"/>
        <v>1</v>
      </c>
      <c r="BM24" s="65">
        <f t="shared" si="24"/>
        <v>27.69</v>
      </c>
    </row>
    <row r="25" spans="3:65" ht="15">
      <c r="C25" s="48" t="s">
        <v>29</v>
      </c>
      <c r="D25" s="72">
        <f>$J$30</f>
        <v>2</v>
      </c>
      <c r="E25" s="128">
        <v>15.525</v>
      </c>
      <c r="F25" s="72">
        <f>$J$30</f>
        <v>2</v>
      </c>
      <c r="G25" s="128">
        <v>16.185</v>
      </c>
      <c r="H25" s="72">
        <f>$J$30</f>
        <v>2</v>
      </c>
      <c r="I25" s="128">
        <v>27.495</v>
      </c>
      <c r="J25" s="72">
        <f>$J$30</f>
        <v>2</v>
      </c>
      <c r="K25" s="128">
        <v>25.44</v>
      </c>
      <c r="L25" s="72">
        <f>$J$30</f>
        <v>2</v>
      </c>
      <c r="M25" s="130">
        <v>40.53</v>
      </c>
      <c r="N25" s="72">
        <f>$J$30</f>
        <v>2</v>
      </c>
      <c r="O25" s="130">
        <v>28.515</v>
      </c>
      <c r="P25" s="72">
        <f>$J$30</f>
        <v>2</v>
      </c>
      <c r="Q25" s="132">
        <v>27.855</v>
      </c>
      <c r="S25" s="48" t="s">
        <v>29</v>
      </c>
      <c r="T25" s="72">
        <f>$J$30</f>
        <v>2</v>
      </c>
      <c r="U25" s="79">
        <f t="shared" si="2"/>
        <v>15.525</v>
      </c>
      <c r="V25" s="72">
        <f>$J$30</f>
        <v>2</v>
      </c>
      <c r="W25" s="79">
        <f t="shared" si="3"/>
        <v>16.185</v>
      </c>
      <c r="X25" s="72">
        <f>$J$30</f>
        <v>2</v>
      </c>
      <c r="Y25" s="79">
        <f t="shared" si="4"/>
        <v>27.495</v>
      </c>
      <c r="Z25" s="72">
        <f>$J$30</f>
        <v>2</v>
      </c>
      <c r="AA25" s="79">
        <f t="shared" si="5"/>
        <v>25.44</v>
      </c>
      <c r="AB25" s="72">
        <f>$J$30</f>
        <v>2</v>
      </c>
      <c r="AC25" s="43">
        <f t="shared" si="6"/>
        <v>40.53</v>
      </c>
      <c r="AD25" s="72">
        <f>$J$30</f>
        <v>2</v>
      </c>
      <c r="AE25" s="43">
        <f t="shared" si="7"/>
        <v>28.515</v>
      </c>
      <c r="AF25" s="72">
        <f>$J$30</f>
        <v>2</v>
      </c>
      <c r="AG25" s="65">
        <f t="shared" si="8"/>
        <v>27.855</v>
      </c>
      <c r="AI25" s="48" t="s">
        <v>29</v>
      </c>
      <c r="AJ25" s="72">
        <f>$J$30</f>
        <v>2</v>
      </c>
      <c r="AK25" s="79">
        <f t="shared" si="10"/>
        <v>15.525</v>
      </c>
      <c r="AL25" s="72">
        <f>$J$30</f>
        <v>2</v>
      </c>
      <c r="AM25" s="79">
        <f t="shared" si="11"/>
        <v>16.185</v>
      </c>
      <c r="AN25" s="72">
        <f>$J$30</f>
        <v>2</v>
      </c>
      <c r="AO25" s="79">
        <f t="shared" si="12"/>
        <v>27.495</v>
      </c>
      <c r="AP25" s="72">
        <f>$J$30</f>
        <v>2</v>
      </c>
      <c r="AQ25" s="79">
        <f t="shared" si="13"/>
        <v>25.44</v>
      </c>
      <c r="AR25" s="72">
        <f>$J$30</f>
        <v>2</v>
      </c>
      <c r="AS25" s="43">
        <f t="shared" si="14"/>
        <v>40.53</v>
      </c>
      <c r="AT25" s="72">
        <f>$J$30</f>
        <v>2</v>
      </c>
      <c r="AU25" s="43">
        <f t="shared" si="15"/>
        <v>28.515</v>
      </c>
      <c r="AV25" s="72">
        <f>$J$30</f>
        <v>2</v>
      </c>
      <c r="AW25" s="65">
        <f t="shared" si="16"/>
        <v>27.855</v>
      </c>
      <c r="AY25" s="48" t="s">
        <v>29</v>
      </c>
      <c r="AZ25" s="72">
        <f>$J$30</f>
        <v>2</v>
      </c>
      <c r="BA25" s="79">
        <f t="shared" si="18"/>
        <v>15.525</v>
      </c>
      <c r="BB25" s="72">
        <f>$J$30</f>
        <v>2</v>
      </c>
      <c r="BC25" s="79">
        <f t="shared" si="19"/>
        <v>16.185</v>
      </c>
      <c r="BD25" s="72">
        <f>$J$30</f>
        <v>2</v>
      </c>
      <c r="BE25" s="79">
        <f t="shared" si="20"/>
        <v>27.495</v>
      </c>
      <c r="BF25" s="72">
        <f>$J$30</f>
        <v>2</v>
      </c>
      <c r="BG25" s="79">
        <f t="shared" si="21"/>
        <v>25.44</v>
      </c>
      <c r="BH25" s="72">
        <f>$J$30</f>
        <v>2</v>
      </c>
      <c r="BI25" s="43">
        <f t="shared" si="22"/>
        <v>40.53</v>
      </c>
      <c r="BJ25" s="72">
        <f>$J$30</f>
        <v>2</v>
      </c>
      <c r="BK25" s="43">
        <f t="shared" si="23"/>
        <v>28.515</v>
      </c>
      <c r="BL25" s="72">
        <f>$J$30</f>
        <v>2</v>
      </c>
      <c r="BM25" s="65">
        <f t="shared" si="24"/>
        <v>27.855</v>
      </c>
    </row>
    <row r="26" spans="3:65" ht="15">
      <c r="C26" s="48" t="s">
        <v>30</v>
      </c>
      <c r="D26" s="72">
        <f>$J$30</f>
        <v>2</v>
      </c>
      <c r="E26" s="128">
        <v>15.705</v>
      </c>
      <c r="F26" s="72">
        <f>$J$30</f>
        <v>2</v>
      </c>
      <c r="G26" s="128">
        <v>20.895</v>
      </c>
      <c r="H26" s="72">
        <f>$J$30</f>
        <v>2</v>
      </c>
      <c r="I26" s="128">
        <v>30.285</v>
      </c>
      <c r="J26" s="72">
        <f>$J$30</f>
        <v>2</v>
      </c>
      <c r="K26" s="128">
        <v>25.41</v>
      </c>
      <c r="L26" s="72">
        <f>$J$30</f>
        <v>2</v>
      </c>
      <c r="M26" s="130">
        <v>28.455</v>
      </c>
      <c r="N26" s="72">
        <f>$J$30</f>
        <v>2</v>
      </c>
      <c r="O26" s="130">
        <v>28.65</v>
      </c>
      <c r="P26" s="72">
        <f>$J$30</f>
        <v>2</v>
      </c>
      <c r="Q26" s="132">
        <v>28.995</v>
      </c>
      <c r="S26" s="48" t="s">
        <v>30</v>
      </c>
      <c r="T26" s="72">
        <f>$J$30</f>
        <v>2</v>
      </c>
      <c r="U26" s="79">
        <f t="shared" si="2"/>
        <v>15.705</v>
      </c>
      <c r="V26" s="72">
        <f>$J$30</f>
        <v>2</v>
      </c>
      <c r="W26" s="79">
        <f t="shared" si="3"/>
        <v>20.895</v>
      </c>
      <c r="X26" s="72">
        <f>$J$30</f>
        <v>2</v>
      </c>
      <c r="Y26" s="79">
        <f t="shared" si="4"/>
        <v>30.285</v>
      </c>
      <c r="Z26" s="72">
        <f>$J$30</f>
        <v>2</v>
      </c>
      <c r="AA26" s="79">
        <f t="shared" si="5"/>
        <v>25.41</v>
      </c>
      <c r="AB26" s="72">
        <f>$J$30</f>
        <v>2</v>
      </c>
      <c r="AC26" s="43">
        <f t="shared" si="6"/>
        <v>28.455</v>
      </c>
      <c r="AD26" s="72">
        <f>$J$30</f>
        <v>2</v>
      </c>
      <c r="AE26" s="43">
        <f t="shared" si="7"/>
        <v>28.65</v>
      </c>
      <c r="AF26" s="72">
        <f>$J$30</f>
        <v>2</v>
      </c>
      <c r="AG26" s="65">
        <f t="shared" si="8"/>
        <v>28.995</v>
      </c>
      <c r="AI26" s="48" t="s">
        <v>30</v>
      </c>
      <c r="AJ26" s="72">
        <f>$J$30</f>
        <v>2</v>
      </c>
      <c r="AK26" s="79">
        <f t="shared" si="10"/>
        <v>15.705</v>
      </c>
      <c r="AL26" s="72">
        <f>$J$30</f>
        <v>2</v>
      </c>
      <c r="AM26" s="79">
        <f t="shared" si="11"/>
        <v>20.895</v>
      </c>
      <c r="AN26" s="72">
        <f>$J$30</f>
        <v>2</v>
      </c>
      <c r="AO26" s="79">
        <f t="shared" si="12"/>
        <v>30.285</v>
      </c>
      <c r="AP26" s="72">
        <f>$J$30</f>
        <v>2</v>
      </c>
      <c r="AQ26" s="79">
        <f t="shared" si="13"/>
        <v>25.41</v>
      </c>
      <c r="AR26" s="72">
        <f>$J$30</f>
        <v>2</v>
      </c>
      <c r="AS26" s="43">
        <f t="shared" si="14"/>
        <v>28.455</v>
      </c>
      <c r="AT26" s="72">
        <f>$J$30</f>
        <v>2</v>
      </c>
      <c r="AU26" s="43">
        <f t="shared" si="15"/>
        <v>28.65</v>
      </c>
      <c r="AV26" s="72">
        <f>$J$30</f>
        <v>2</v>
      </c>
      <c r="AW26" s="65">
        <f t="shared" si="16"/>
        <v>28.995</v>
      </c>
      <c r="AY26" s="48" t="s">
        <v>30</v>
      </c>
      <c r="AZ26" s="72">
        <f>$J$30</f>
        <v>2</v>
      </c>
      <c r="BA26" s="79">
        <f t="shared" si="18"/>
        <v>15.705</v>
      </c>
      <c r="BB26" s="72">
        <f>$J$30</f>
        <v>2</v>
      </c>
      <c r="BC26" s="79">
        <f t="shared" si="19"/>
        <v>20.895</v>
      </c>
      <c r="BD26" s="72">
        <f>$J$30</f>
        <v>2</v>
      </c>
      <c r="BE26" s="79">
        <f t="shared" si="20"/>
        <v>30.285</v>
      </c>
      <c r="BF26" s="72">
        <f>$J$30</f>
        <v>2</v>
      </c>
      <c r="BG26" s="79">
        <f t="shared" si="21"/>
        <v>25.41</v>
      </c>
      <c r="BH26" s="72">
        <f>$J$30</f>
        <v>2</v>
      </c>
      <c r="BI26" s="43">
        <f t="shared" si="22"/>
        <v>28.455</v>
      </c>
      <c r="BJ26" s="72">
        <f>$J$30</f>
        <v>2</v>
      </c>
      <c r="BK26" s="43">
        <f t="shared" si="23"/>
        <v>28.65</v>
      </c>
      <c r="BL26" s="72">
        <f>$J$30</f>
        <v>2</v>
      </c>
      <c r="BM26" s="65">
        <f t="shared" si="24"/>
        <v>28.995</v>
      </c>
    </row>
    <row r="27" spans="3:65" ht="15.75" thickBot="1">
      <c r="C27" s="49" t="s">
        <v>31</v>
      </c>
      <c r="D27" s="75">
        <f>$J$30</f>
        <v>2</v>
      </c>
      <c r="E27" s="129">
        <v>13.32</v>
      </c>
      <c r="F27" s="75">
        <f>$J$30</f>
        <v>2</v>
      </c>
      <c r="G27" s="129">
        <v>17.895</v>
      </c>
      <c r="H27" s="75">
        <f>$J$30</f>
        <v>2</v>
      </c>
      <c r="I27" s="129">
        <v>30.24</v>
      </c>
      <c r="J27" s="75">
        <f>$J$30</f>
        <v>2</v>
      </c>
      <c r="K27" s="129">
        <v>24.345</v>
      </c>
      <c r="L27" s="75">
        <f>$J$30</f>
        <v>2</v>
      </c>
      <c r="M27" s="131">
        <v>19.98</v>
      </c>
      <c r="N27" s="75">
        <f>$J$30</f>
        <v>2</v>
      </c>
      <c r="O27" s="131">
        <v>27.33</v>
      </c>
      <c r="P27" s="75">
        <f>$J$30</f>
        <v>2</v>
      </c>
      <c r="Q27" s="133">
        <v>28.65</v>
      </c>
      <c r="S27" s="49" t="s">
        <v>31</v>
      </c>
      <c r="T27" s="75">
        <f>$J$30</f>
        <v>2</v>
      </c>
      <c r="U27" s="80">
        <f t="shared" si="2"/>
        <v>13.32</v>
      </c>
      <c r="V27" s="75">
        <f>$J$30</f>
        <v>2</v>
      </c>
      <c r="W27" s="80">
        <f t="shared" si="3"/>
        <v>17.895</v>
      </c>
      <c r="X27" s="75">
        <f>$J$30</f>
        <v>2</v>
      </c>
      <c r="Y27" s="80">
        <f t="shared" si="4"/>
        <v>30.24</v>
      </c>
      <c r="Z27" s="75">
        <f>$J$30</f>
        <v>2</v>
      </c>
      <c r="AA27" s="80">
        <f t="shared" si="5"/>
        <v>24.345</v>
      </c>
      <c r="AB27" s="75">
        <f>$J$30</f>
        <v>2</v>
      </c>
      <c r="AC27" s="60">
        <f t="shared" si="6"/>
        <v>19.98</v>
      </c>
      <c r="AD27" s="75">
        <f>$J$30</f>
        <v>2</v>
      </c>
      <c r="AE27" s="60">
        <f t="shared" si="7"/>
        <v>27.33</v>
      </c>
      <c r="AF27" s="75">
        <f>$J$30</f>
        <v>2</v>
      </c>
      <c r="AG27" s="66">
        <f t="shared" si="8"/>
        <v>28.65</v>
      </c>
      <c r="AI27" s="49" t="s">
        <v>31</v>
      </c>
      <c r="AJ27" s="75">
        <f>$J$30</f>
        <v>2</v>
      </c>
      <c r="AK27" s="80">
        <f t="shared" si="10"/>
        <v>13.32</v>
      </c>
      <c r="AL27" s="75">
        <f>$J$30</f>
        <v>2</v>
      </c>
      <c r="AM27" s="80">
        <f t="shared" si="11"/>
        <v>17.895</v>
      </c>
      <c r="AN27" s="75">
        <f>$J$30</f>
        <v>2</v>
      </c>
      <c r="AO27" s="80">
        <f t="shared" si="12"/>
        <v>30.24</v>
      </c>
      <c r="AP27" s="75">
        <f>$J$30</f>
        <v>2</v>
      </c>
      <c r="AQ27" s="80">
        <f t="shared" si="13"/>
        <v>24.345</v>
      </c>
      <c r="AR27" s="75">
        <f>$J$30</f>
        <v>2</v>
      </c>
      <c r="AS27" s="60">
        <f t="shared" si="14"/>
        <v>19.98</v>
      </c>
      <c r="AT27" s="75">
        <f>$J$30</f>
        <v>2</v>
      </c>
      <c r="AU27" s="60">
        <f t="shared" si="15"/>
        <v>27.33</v>
      </c>
      <c r="AV27" s="75">
        <f>$J$30</f>
        <v>2</v>
      </c>
      <c r="AW27" s="66">
        <f t="shared" si="16"/>
        <v>28.65</v>
      </c>
      <c r="AY27" s="49" t="s">
        <v>31</v>
      </c>
      <c r="AZ27" s="75">
        <f>$J$30</f>
        <v>2</v>
      </c>
      <c r="BA27" s="80">
        <f t="shared" si="18"/>
        <v>13.32</v>
      </c>
      <c r="BB27" s="75">
        <f>$J$30</f>
        <v>2</v>
      </c>
      <c r="BC27" s="80">
        <f t="shared" si="19"/>
        <v>17.895</v>
      </c>
      <c r="BD27" s="75">
        <f>$J$30</f>
        <v>2</v>
      </c>
      <c r="BE27" s="80">
        <f t="shared" si="20"/>
        <v>30.24</v>
      </c>
      <c r="BF27" s="75">
        <f>$J$30</f>
        <v>2</v>
      </c>
      <c r="BG27" s="80">
        <f t="shared" si="21"/>
        <v>24.345</v>
      </c>
      <c r="BH27" s="75">
        <f>$J$30</f>
        <v>2</v>
      </c>
      <c r="BI27" s="60">
        <f t="shared" si="22"/>
        <v>19.98</v>
      </c>
      <c r="BJ27" s="75">
        <f>$J$30</f>
        <v>2</v>
      </c>
      <c r="BK27" s="60">
        <f t="shared" si="23"/>
        <v>27.33</v>
      </c>
      <c r="BL27" s="75">
        <f>$J$30</f>
        <v>2</v>
      </c>
      <c r="BM27" s="66">
        <f t="shared" si="24"/>
        <v>28.65</v>
      </c>
    </row>
    <row r="28" spans="3:5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8"/>
      <c r="S28" s="1"/>
      <c r="AI28" s="1"/>
      <c r="AY28" s="1"/>
    </row>
    <row r="29" spans="1:59" ht="15">
      <c r="A29" s="20"/>
      <c r="B29" s="20" t="s">
        <v>62</v>
      </c>
      <c r="C29" s="208"/>
      <c r="D29" s="208"/>
      <c r="E29" s="207" t="s">
        <v>91</v>
      </c>
      <c r="F29" s="207"/>
      <c r="G29" s="95"/>
      <c r="H29" s="95"/>
      <c r="I29" s="96"/>
      <c r="J29" s="17" t="s">
        <v>92</v>
      </c>
      <c r="K29" s="17"/>
      <c r="R29" s="20" t="s">
        <v>62</v>
      </c>
      <c r="S29" s="208"/>
      <c r="T29" s="208"/>
      <c r="U29" s="207" t="s">
        <v>91</v>
      </c>
      <c r="V29" s="207"/>
      <c r="W29" s="97"/>
      <c r="X29" s="97"/>
      <c r="Z29" s="17" t="s">
        <v>92</v>
      </c>
      <c r="AA29" s="17"/>
      <c r="AH29" s="20" t="s">
        <v>62</v>
      </c>
      <c r="AI29" s="208"/>
      <c r="AJ29" s="208"/>
      <c r="AK29" s="207" t="s">
        <v>91</v>
      </c>
      <c r="AL29" s="207"/>
      <c r="AM29" s="97"/>
      <c r="AN29" s="97"/>
      <c r="AP29" s="17" t="s">
        <v>92</v>
      </c>
      <c r="AQ29" s="17"/>
      <c r="AX29" s="20" t="s">
        <v>62</v>
      </c>
      <c r="AY29" s="208"/>
      <c r="AZ29" s="208"/>
      <c r="BA29" s="207" t="s">
        <v>91</v>
      </c>
      <c r="BB29" s="207"/>
      <c r="BC29" s="97"/>
      <c r="BD29" s="97"/>
      <c r="BF29" s="17" t="s">
        <v>92</v>
      </c>
      <c r="BG29" s="17"/>
    </row>
    <row r="30" spans="3:59" ht="15">
      <c r="C30" s="94"/>
      <c r="D30" s="19"/>
      <c r="E30" s="70">
        <v>1</v>
      </c>
      <c r="F30" s="69"/>
      <c r="G30" s="96"/>
      <c r="H30" s="96"/>
      <c r="I30" s="96"/>
      <c r="J30" s="10">
        <v>2</v>
      </c>
      <c r="K30" s="69"/>
      <c r="S30" s="98"/>
      <c r="T30" s="98"/>
      <c r="U30" s="77">
        <f>$E$30</f>
        <v>1</v>
      </c>
      <c r="V30" s="67"/>
      <c r="W30" s="98"/>
      <c r="X30" s="98"/>
      <c r="Y30" s="67"/>
      <c r="Z30" s="78">
        <f>$J$30</f>
        <v>2</v>
      </c>
      <c r="AA30" s="67"/>
      <c r="AB30" s="67"/>
      <c r="AC30" s="67"/>
      <c r="AD30" s="67"/>
      <c r="AE30" s="67"/>
      <c r="AF30" s="67"/>
      <c r="AG30" s="67"/>
      <c r="AH30" s="67"/>
      <c r="AI30" s="98"/>
      <c r="AJ30" s="98"/>
      <c r="AK30" s="77">
        <v>1</v>
      </c>
      <c r="AL30" s="67"/>
      <c r="AM30" s="98"/>
      <c r="AN30" s="98"/>
      <c r="AO30" s="67"/>
      <c r="AP30" s="78">
        <v>2</v>
      </c>
      <c r="AQ30" s="67"/>
      <c r="AX30" s="67"/>
      <c r="AY30" s="98"/>
      <c r="AZ30" s="98"/>
      <c r="BA30" s="77">
        <v>1</v>
      </c>
      <c r="BB30" s="67"/>
      <c r="BC30" s="98"/>
      <c r="BD30" s="98"/>
      <c r="BE30" s="67"/>
      <c r="BF30" s="78">
        <v>2</v>
      </c>
      <c r="BG30" s="67"/>
    </row>
    <row r="31" spans="3:53" s="18" customFormat="1" ht="15.75" thickBot="1">
      <c r="C31" s="23"/>
      <c r="E31" s="19"/>
      <c r="S31" s="23"/>
      <c r="U31" s="19"/>
      <c r="AI31" s="23"/>
      <c r="AK31" s="19"/>
      <c r="AY31" s="23"/>
      <c r="BA31" s="19"/>
    </row>
    <row r="32" spans="3:5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97</v>
      </c>
      <c r="Y32" s="53" t="s">
        <v>69</v>
      </c>
      <c r="Z32" s="18"/>
      <c r="AA32" s="18"/>
      <c r="AI32" s="50" t="s">
        <v>63</v>
      </c>
      <c r="AJ32" s="51" t="s">
        <v>64</v>
      </c>
      <c r="AK32" s="52" t="s">
        <v>65</v>
      </c>
      <c r="AL32" s="51" t="s">
        <v>66</v>
      </c>
      <c r="AM32" s="51" t="s">
        <v>67</v>
      </c>
      <c r="AN32" s="51" t="s">
        <v>97</v>
      </c>
      <c r="AO32" s="53" t="s">
        <v>69</v>
      </c>
      <c r="AP32" s="18"/>
      <c r="AQ32" s="18"/>
      <c r="AY32" s="50" t="s">
        <v>63</v>
      </c>
      <c r="AZ32" s="51" t="s">
        <v>64</v>
      </c>
      <c r="BA32" s="52" t="s">
        <v>65</v>
      </c>
      <c r="BB32" s="51" t="s">
        <v>66</v>
      </c>
      <c r="BC32" s="51" t="s">
        <v>67</v>
      </c>
      <c r="BD32" s="51" t="s">
        <v>97</v>
      </c>
      <c r="BE32" s="53" t="s">
        <v>69</v>
      </c>
      <c r="BF32" s="18"/>
      <c r="BG32" s="18"/>
    </row>
    <row r="33" spans="1:59" ht="15">
      <c r="A33" s="20"/>
      <c r="B33" s="20" t="s">
        <v>107</v>
      </c>
      <c r="C33" s="30">
        <f>SUM(E4:E27)</f>
        <v>379.275</v>
      </c>
      <c r="D33" s="25">
        <f>SUM(G4:G27)</f>
        <v>377.4749999999999</v>
      </c>
      <c r="E33" s="24">
        <f>SUM(I4:I27)</f>
        <v>435.67500000000007</v>
      </c>
      <c r="F33" s="25">
        <f>SUM(K4:K27)</f>
        <v>624.1500000000002</v>
      </c>
      <c r="G33" s="25">
        <f>SUM(M4:M27)</f>
        <v>550.5300000000001</v>
      </c>
      <c r="H33" s="25">
        <f>SUM(O4:O27)</f>
        <v>696.9300000000001</v>
      </c>
      <c r="I33" s="31">
        <f>SUM(Q4:Q27)</f>
        <v>675.18</v>
      </c>
      <c r="J33" s="18"/>
      <c r="K33" s="18"/>
      <c r="R33" s="20" t="s">
        <v>85</v>
      </c>
      <c r="S33" s="30">
        <f>SUM(U4:U27)</f>
        <v>379.275</v>
      </c>
      <c r="T33" s="25">
        <f>SUM(W4:W27)</f>
        <v>377.4749999999999</v>
      </c>
      <c r="U33" s="24">
        <f>SUM(Y4:Y27)</f>
        <v>435.67500000000007</v>
      </c>
      <c r="V33" s="25">
        <f>SUM(AA4:AA27)</f>
        <v>624.1500000000002</v>
      </c>
      <c r="W33" s="25">
        <f>SUM(AC4:AC27)</f>
        <v>550.5300000000001</v>
      </c>
      <c r="X33" s="25">
        <f>SUM(AE4:AE27)</f>
        <v>696.9300000000001</v>
      </c>
      <c r="Y33" s="31">
        <f>SUM(AG4:AG27)</f>
        <v>675.18</v>
      </c>
      <c r="Z33" s="18"/>
      <c r="AA33" s="18"/>
      <c r="AH33" s="20" t="s">
        <v>85</v>
      </c>
      <c r="AI33" s="30">
        <f>SUM(AK4:AK27)</f>
        <v>379.275</v>
      </c>
      <c r="AJ33" s="25">
        <f>SUM(AM4:AM27)</f>
        <v>377.4749999999999</v>
      </c>
      <c r="AK33" s="24">
        <f>SUM(AO4:AO27)</f>
        <v>435.67500000000007</v>
      </c>
      <c r="AL33" s="25">
        <f>SUM(AQ4:AQ27)</f>
        <v>624.1500000000002</v>
      </c>
      <c r="AM33" s="25">
        <f>SUM(AS4:AS27)</f>
        <v>550.5300000000001</v>
      </c>
      <c r="AN33" s="25">
        <f>SUM(AU4:AU27)</f>
        <v>696.9300000000001</v>
      </c>
      <c r="AO33" s="39">
        <f>SUM(AW4:AW27)</f>
        <v>675.18</v>
      </c>
      <c r="AP33" s="18"/>
      <c r="AQ33" s="18"/>
      <c r="AX33" s="20" t="s">
        <v>85</v>
      </c>
      <c r="AY33" s="30">
        <f>SUM(BA4:BA27)</f>
        <v>379.275</v>
      </c>
      <c r="AZ33" s="25">
        <f>SUM(BC4:BC27)</f>
        <v>377.4749999999999</v>
      </c>
      <c r="BA33" s="24">
        <f>SUM(BE4:BE27)</f>
        <v>435.67500000000007</v>
      </c>
      <c r="BB33" s="25">
        <f>SUM(BG4:BG27)</f>
        <v>624.1500000000002</v>
      </c>
      <c r="BC33" s="25">
        <f>SUM(BI4:BI27)</f>
        <v>550.5300000000001</v>
      </c>
      <c r="BD33" s="25">
        <f>SUM(BK4:BK27)</f>
        <v>696.9300000000001</v>
      </c>
      <c r="BE33" s="31">
        <f>SUM(BM4:BM27)</f>
        <v>675.18</v>
      </c>
      <c r="BF33" s="18"/>
      <c r="BG33" s="18"/>
    </row>
    <row r="34" spans="2:59" ht="15">
      <c r="B34" t="s">
        <v>98</v>
      </c>
      <c r="C34" s="34">
        <f>SUMIF(D4:D27,E30,E4:E27)</f>
        <v>129.72</v>
      </c>
      <c r="D34" s="27">
        <f>SUMIF(F4:F27,E30,G4:G27)</f>
        <v>131.25</v>
      </c>
      <c r="E34" s="27">
        <f>SUMIF(H4:H27,E30,I4:I27)</f>
        <v>153.405</v>
      </c>
      <c r="F34" s="27">
        <f>SUMIF(J4:J27,E30,K4:K27)</f>
        <v>211.725</v>
      </c>
      <c r="G34" s="27">
        <f>SUMIF(L4:L27,E30,M4:M27)</f>
        <v>191.1</v>
      </c>
      <c r="H34" s="27">
        <f>SUMIF(N4:N27,E30,O4:O27)</f>
        <v>236.985</v>
      </c>
      <c r="I34" s="35">
        <f>SUMIF(P4:P27,E30,Q4:Q27)</f>
        <v>231.42000000000002</v>
      </c>
      <c r="J34" s="18"/>
      <c r="K34" s="18"/>
      <c r="R34" t="s">
        <v>98</v>
      </c>
      <c r="S34" s="34">
        <f>SUMIF(T4:T27,U30,U4:U27)</f>
        <v>99.58500000000001</v>
      </c>
      <c r="T34" s="27">
        <f>SUMIF(V4:V27,U30,W4:W27)</f>
        <v>100.365</v>
      </c>
      <c r="U34" s="27">
        <f>SUMIF(X4:X27,U30,Y4:Y27)</f>
        <v>124.035</v>
      </c>
      <c r="V34" s="27">
        <f>SUMIF(Z4:Z27,U30,AA4:AA27)</f>
        <v>157.875</v>
      </c>
      <c r="W34" s="27">
        <f>SUMIF(AB4:AB27,U30,AC4:AC27)</f>
        <v>149.01</v>
      </c>
      <c r="X34" s="27">
        <f>SUMIF(AD4:AD27,U30,AE4:AE27)</f>
        <v>175.095</v>
      </c>
      <c r="Y34" s="35">
        <f>SUMIF(AF4:AF27,U30,AG4:AG27)</f>
        <v>172.8</v>
      </c>
      <c r="Z34" s="18"/>
      <c r="AA34" s="18"/>
      <c r="AH34" t="s">
        <v>98</v>
      </c>
      <c r="AI34" s="34">
        <f>SUMIF(AJ4:AJ27,AK30,AK4:AK27)</f>
        <v>84.60000000000001</v>
      </c>
      <c r="AJ34" s="27">
        <f>SUMIF(AL4:AL27,AK30,AM4:AM27)</f>
        <v>85.27499999999999</v>
      </c>
      <c r="AK34" s="27">
        <f>SUMIF(AN4:AN27,AK30,AO4:AO27)</f>
        <v>104.11500000000001</v>
      </c>
      <c r="AL34" s="27">
        <f>SUMIF(AP4:AP27,AK30,AQ4:AQ27)</f>
        <v>133.065</v>
      </c>
      <c r="AM34" s="27">
        <f>SUMIF(AR4:AR27,AK30,AS4:AS27)</f>
        <v>119.475</v>
      </c>
      <c r="AN34" s="27">
        <f>SUMIF(AT4:AT27,AK30,AU4:AU27)</f>
        <v>146.70000000000002</v>
      </c>
      <c r="AO34" s="35">
        <f>SUMIF(AV4:AV27,AK30,AW4:AW27)</f>
        <v>144.87</v>
      </c>
      <c r="AP34" s="18"/>
      <c r="AQ34" s="18"/>
      <c r="AX34" t="s">
        <v>98</v>
      </c>
      <c r="AY34" s="34">
        <f>SUMIF(AZ4:AZ27,BA30,BA4:BA27)</f>
        <v>70.245</v>
      </c>
      <c r="AZ34" s="27">
        <f>SUMIF(BB4:BB27,BA30,BC4:BC27)</f>
        <v>68.91</v>
      </c>
      <c r="BA34" s="27">
        <f>SUMIF(BD4:BD27,BA30,BE4:BE27)</f>
        <v>79.63499999999999</v>
      </c>
      <c r="BB34" s="27">
        <f>SUMIF(BF4:BF27,BA30,BG4:BG27)</f>
        <v>108.28500000000001</v>
      </c>
      <c r="BC34" s="27">
        <f>SUMIF(BH4:BH27,BA30,BI4:BI27)</f>
        <v>89.625</v>
      </c>
      <c r="BD34" s="27">
        <f>SUMIF(BJ4:BJ27,BA30,BK4:BK27)</f>
        <v>118.815</v>
      </c>
      <c r="BE34" s="35">
        <f>SUMIF(BL4:BL27,BA30,BM4:BM27)</f>
        <v>117.465</v>
      </c>
      <c r="BF34" s="18"/>
      <c r="BG34" s="18"/>
    </row>
    <row r="35" spans="2:58" ht="15">
      <c r="B35" t="s">
        <v>99</v>
      </c>
      <c r="C35" s="38">
        <f>SUMIF(D$4:D$27,$J$30,E$4:E$27)</f>
        <v>249.55500000000004</v>
      </c>
      <c r="D35" s="29">
        <f>SUMIF(F4:F27,J30,G4:G27)</f>
        <v>246.225</v>
      </c>
      <c r="E35" s="28">
        <f>SUMIF(H4:H27,J30,I4:I27)</f>
        <v>282.27</v>
      </c>
      <c r="F35" s="28">
        <f>SUMIF(J4:J27,J30,K4:K27)</f>
        <v>412.42500000000007</v>
      </c>
      <c r="G35" s="28">
        <f>SUMIF(L4:L27,J30,M4:M27)</f>
        <v>359.43</v>
      </c>
      <c r="H35" s="28">
        <f>SUMIF(N4:N27,J30,O4:O27)</f>
        <v>459.945</v>
      </c>
      <c r="I35" s="37">
        <f>SUMIF(P4:P27,J30,Q4:Q27)</f>
        <v>443.76000000000005</v>
      </c>
      <c r="J35" s="18"/>
      <c r="R35" t="s">
        <v>99</v>
      </c>
      <c r="S35" s="38">
        <f>SUMIF(T4:T27,Z30,U4:U27)</f>
        <v>279.69000000000005</v>
      </c>
      <c r="T35" s="29">
        <f>SUMIF(V4:V27,Z30,W4:W27)</f>
        <v>277.10999999999996</v>
      </c>
      <c r="U35" s="28">
        <f>SUMIF(X4:X27,Z30,Y4:Y27)</f>
        <v>311.64000000000004</v>
      </c>
      <c r="V35" s="28">
        <f>SUMIF(Z4:Z27,Z30,AA4:AA27)</f>
        <v>466.2750000000001</v>
      </c>
      <c r="W35" s="28">
        <f>SUMIF(AB4:AB27,Z30,AC4:AC27)</f>
        <v>401.52000000000004</v>
      </c>
      <c r="X35" s="28">
        <f>SUMIF(AD4:AD27,Z30,AE4:AE27)</f>
        <v>521.835</v>
      </c>
      <c r="Y35" s="37">
        <f>SUMIF(AF4:AF27,Z30,AG4:AG27)</f>
        <v>502.38</v>
      </c>
      <c r="Z35" s="18"/>
      <c r="AH35" t="s">
        <v>99</v>
      </c>
      <c r="AI35" s="38">
        <f>SUMIF(AJ4:AJ27,AP30,AK4:AK27)</f>
        <v>294.675</v>
      </c>
      <c r="AJ35" s="29">
        <f>SUMIF(AL4:AL27,AP30,AM4:AM27)</f>
        <v>292.2</v>
      </c>
      <c r="AK35" s="28">
        <f>SUMIF(AN4:AN27,AP30,AO4:AO27)</f>
        <v>331.56000000000006</v>
      </c>
      <c r="AL35" s="28">
        <f>SUMIF(AP4:AP27,AP30,AQ4:AQ27)</f>
        <v>491.08500000000004</v>
      </c>
      <c r="AM35" s="28">
        <f>SUMIF(AR4:AR27,AP30,AS4:AS27)</f>
        <v>431.055</v>
      </c>
      <c r="AN35" s="29">
        <f>SUMIF(AT4:AT27,AP30,AU4:AU27)</f>
        <v>550.23</v>
      </c>
      <c r="AO35" s="37">
        <f>SUMIF(AV4:AV27,AP30,AW4:AW27)</f>
        <v>530.3100000000001</v>
      </c>
      <c r="AP35" s="18"/>
      <c r="AX35" t="s">
        <v>99</v>
      </c>
      <c r="AY35" s="38">
        <f>SUMIF(AZ4:AZ27,BF30,BA4:BA27)</f>
        <v>309.03000000000003</v>
      </c>
      <c r="AZ35" s="29">
        <f>SUMIF(BB4:BB27,BF30,BC4:BC27)</f>
        <v>308.56499999999994</v>
      </c>
      <c r="BA35" s="28">
        <f>SUMIF(BD4:BD27,BF30,BE4:BE27)</f>
        <v>356.0400000000001</v>
      </c>
      <c r="BB35" s="28">
        <f>SUMIF(BF4:BF27,BF30,BG4:BG27)</f>
        <v>515.8650000000001</v>
      </c>
      <c r="BC35" s="28">
        <f>SUMIF(BH4:BH27,BF30,BI4:BI27)</f>
        <v>460.90500000000003</v>
      </c>
      <c r="BD35" s="28">
        <f>SUMIF(BJ4:BJ27,BF30,BK4:BK27)</f>
        <v>578.115</v>
      </c>
      <c r="BE35" s="37">
        <f>SUMIF(BL4:BL27,BF30,BM4:BM27)</f>
        <v>557.715</v>
      </c>
      <c r="BF35" s="18"/>
    </row>
    <row r="36" spans="1:58" ht="15">
      <c r="A36" s="20" t="s">
        <v>87</v>
      </c>
      <c r="B36" s="20" t="s">
        <v>86</v>
      </c>
      <c r="C36" s="30">
        <f aca="true" t="shared" si="37" ref="C36:I36">SUM(C37:C38)</f>
        <v>110.19525300000001</v>
      </c>
      <c r="D36" s="24">
        <f t="shared" si="37"/>
        <v>109.88019</v>
      </c>
      <c r="E36" s="24">
        <f t="shared" si="37"/>
        <v>127.0076895</v>
      </c>
      <c r="F36" s="24">
        <f t="shared" si="37"/>
        <v>181.17236250000002</v>
      </c>
      <c r="G36" s="24">
        <f t="shared" si="37"/>
        <v>160.224012</v>
      </c>
      <c r="H36" s="24">
        <f t="shared" si="37"/>
        <v>202.3536285</v>
      </c>
      <c r="I36" s="39">
        <f t="shared" si="37"/>
        <v>196.21593000000001</v>
      </c>
      <c r="J36" s="18"/>
      <c r="R36" s="20" t="s">
        <v>86</v>
      </c>
      <c r="S36" s="30">
        <f aca="true" t="shared" si="38" ref="S36:Y36">SUM(S37:S38)</f>
        <v>107.27517150000001</v>
      </c>
      <c r="T36" s="24">
        <f t="shared" si="38"/>
        <v>106.88743349999999</v>
      </c>
      <c r="U36" s="24">
        <f t="shared" si="38"/>
        <v>124.16173649999999</v>
      </c>
      <c r="V36" s="24">
        <f t="shared" si="38"/>
        <v>175.9542975</v>
      </c>
      <c r="W36" s="24">
        <f t="shared" si="38"/>
        <v>156.145491</v>
      </c>
      <c r="X36" s="24">
        <f t="shared" si="38"/>
        <v>196.3564875</v>
      </c>
      <c r="Y36" s="39">
        <f t="shared" si="38"/>
        <v>190.53565200000003</v>
      </c>
      <c r="Z36" s="18"/>
      <c r="AH36" s="20" t="s">
        <v>86</v>
      </c>
      <c r="AI36" s="30">
        <f aca="true" t="shared" si="39" ref="AI36:AO36">SUM(AI37:AI38)</f>
        <v>105.823125</v>
      </c>
      <c r="AJ36" s="24">
        <f t="shared" si="39"/>
        <v>105.42521249999997</v>
      </c>
      <c r="AK36" s="24">
        <f t="shared" si="39"/>
        <v>122.23148850000001</v>
      </c>
      <c r="AL36" s="24">
        <f t="shared" si="39"/>
        <v>173.5502085</v>
      </c>
      <c r="AM36" s="24">
        <f t="shared" si="39"/>
        <v>153.2835495</v>
      </c>
      <c r="AN36" s="24">
        <f t="shared" si="39"/>
        <v>193.605012</v>
      </c>
      <c r="AO36" s="39">
        <f t="shared" si="39"/>
        <v>187.82923499999998</v>
      </c>
      <c r="AP36" s="18"/>
      <c r="AX36" s="20" t="s">
        <v>86</v>
      </c>
      <c r="AY36" s="30">
        <f aca="true" t="shared" si="40" ref="AY36:BE36">SUM(AY37:AY38)</f>
        <v>104.4321255</v>
      </c>
      <c r="AZ36" s="24">
        <f t="shared" si="40"/>
        <v>103.83944399999997</v>
      </c>
      <c r="BA36" s="24">
        <f t="shared" si="40"/>
        <v>119.85937650000001</v>
      </c>
      <c r="BB36" s="24">
        <f t="shared" si="40"/>
        <v>171.14902650000002</v>
      </c>
      <c r="BC36" s="24">
        <f t="shared" si="40"/>
        <v>150.3910845</v>
      </c>
      <c r="BD36" s="24">
        <f t="shared" si="40"/>
        <v>190.90295549999996</v>
      </c>
      <c r="BE36" s="39">
        <f t="shared" si="40"/>
        <v>185.1736905</v>
      </c>
      <c r="BF36" s="18"/>
    </row>
    <row r="37" spans="1:57" ht="15">
      <c r="A37" s="82">
        <v>354.3</v>
      </c>
      <c r="B37" t="s">
        <v>100</v>
      </c>
      <c r="C37" s="34">
        <f>C34*$A$37/1000</f>
        <v>45.959796000000004</v>
      </c>
      <c r="D37" s="27">
        <f aca="true" t="shared" si="41" ref="D37:AM37">D34*$A$37/1000</f>
        <v>46.501875</v>
      </c>
      <c r="E37" s="27">
        <f t="shared" si="41"/>
        <v>54.351391500000005</v>
      </c>
      <c r="F37" s="27">
        <f t="shared" si="41"/>
        <v>75.0141675</v>
      </c>
      <c r="G37" s="27">
        <f t="shared" si="41"/>
        <v>67.70673</v>
      </c>
      <c r="H37" s="27">
        <f t="shared" si="41"/>
        <v>83.96378550000001</v>
      </c>
      <c r="I37" s="35">
        <f t="shared" si="41"/>
        <v>81.99210600000002</v>
      </c>
      <c r="J37" s="22"/>
      <c r="K37" s="22"/>
      <c r="L37" s="22"/>
      <c r="M37" s="22"/>
      <c r="N37" s="22"/>
      <c r="O37" s="22"/>
      <c r="P37" s="22"/>
      <c r="Q37" s="22"/>
      <c r="R37" t="s">
        <v>100</v>
      </c>
      <c r="S37" s="34">
        <f t="shared" si="41"/>
        <v>35.2829655</v>
      </c>
      <c r="T37" s="27">
        <f t="shared" si="41"/>
        <v>35.5593195</v>
      </c>
      <c r="U37" s="27">
        <f t="shared" si="41"/>
        <v>43.9456005</v>
      </c>
      <c r="V37" s="27">
        <f t="shared" si="41"/>
        <v>55.9351125</v>
      </c>
      <c r="W37" s="27">
        <f t="shared" si="41"/>
        <v>52.794242999999994</v>
      </c>
      <c r="X37" s="27">
        <f t="shared" si="41"/>
        <v>62.036158500000006</v>
      </c>
      <c r="Y37" s="35">
        <f t="shared" si="41"/>
        <v>61.22304000000001</v>
      </c>
      <c r="Z37" s="22"/>
      <c r="AA37" s="22"/>
      <c r="AB37" s="22"/>
      <c r="AC37" s="22"/>
      <c r="AD37" s="22"/>
      <c r="AE37" s="22"/>
      <c r="AF37" s="22"/>
      <c r="AG37" s="22"/>
      <c r="AH37" t="s">
        <v>100</v>
      </c>
      <c r="AI37" s="34">
        <f t="shared" si="41"/>
        <v>29.97378</v>
      </c>
      <c r="AJ37" s="27">
        <f t="shared" si="41"/>
        <v>30.212932499999997</v>
      </c>
      <c r="AK37" s="27">
        <f t="shared" si="41"/>
        <v>36.8879445</v>
      </c>
      <c r="AL37" s="27">
        <f t="shared" si="41"/>
        <v>47.144929499999996</v>
      </c>
      <c r="AM37" s="27">
        <f t="shared" si="41"/>
        <v>42.3299925</v>
      </c>
      <c r="AN37" s="27">
        <f>AN34*$A$37/1000</f>
        <v>51.97581</v>
      </c>
      <c r="AO37" s="35">
        <f>AO34*$A$37/1000</f>
        <v>51.32744100000001</v>
      </c>
      <c r="AX37" t="s">
        <v>100</v>
      </c>
      <c r="AY37" s="34">
        <f aca="true" t="shared" si="42" ref="AY37:BE37">AY34*$A$37/1000</f>
        <v>24.8878035</v>
      </c>
      <c r="AZ37" s="27">
        <f t="shared" si="42"/>
        <v>24.414813</v>
      </c>
      <c r="BA37" s="27">
        <f t="shared" si="42"/>
        <v>28.2146805</v>
      </c>
      <c r="BB37" s="27">
        <f t="shared" si="42"/>
        <v>38.3653755</v>
      </c>
      <c r="BC37" s="27">
        <f t="shared" si="42"/>
        <v>31.754137500000002</v>
      </c>
      <c r="BD37" s="27">
        <f t="shared" si="42"/>
        <v>42.0961545</v>
      </c>
      <c r="BE37" s="35">
        <f t="shared" si="42"/>
        <v>41.617849500000005</v>
      </c>
    </row>
    <row r="38" spans="1:57" ht="15.75" thickBot="1">
      <c r="A38" s="82">
        <v>257.4</v>
      </c>
      <c r="B38" t="s">
        <v>101</v>
      </c>
      <c r="C38" s="40">
        <f>C35*$A$38/1000</f>
        <v>64.235457</v>
      </c>
      <c r="D38" s="41">
        <f aca="true" t="shared" si="43" ref="D38:AM38">D35*$A$38/1000</f>
        <v>63.37831499999999</v>
      </c>
      <c r="E38" s="41">
        <f t="shared" si="43"/>
        <v>72.65629799999999</v>
      </c>
      <c r="F38" s="41">
        <f t="shared" si="43"/>
        <v>106.158195</v>
      </c>
      <c r="G38" s="41">
        <f t="shared" si="43"/>
        <v>92.517282</v>
      </c>
      <c r="H38" s="41">
        <f t="shared" si="43"/>
        <v>118.389843</v>
      </c>
      <c r="I38" s="42">
        <f t="shared" si="43"/>
        <v>114.22382400000001</v>
      </c>
      <c r="J38" s="22"/>
      <c r="K38" s="22"/>
      <c r="L38" s="22"/>
      <c r="M38" s="22"/>
      <c r="N38" s="22"/>
      <c r="O38" s="22"/>
      <c r="P38" s="22"/>
      <c r="Q38" s="22"/>
      <c r="R38" t="s">
        <v>101</v>
      </c>
      <c r="S38" s="40">
        <f t="shared" si="43"/>
        <v>71.99220600000001</v>
      </c>
      <c r="T38" s="41">
        <f t="shared" si="43"/>
        <v>71.32811399999999</v>
      </c>
      <c r="U38" s="41">
        <f t="shared" si="43"/>
        <v>80.21613599999999</v>
      </c>
      <c r="V38" s="41">
        <f t="shared" si="43"/>
        <v>120.01918500000001</v>
      </c>
      <c r="W38" s="41">
        <f t="shared" si="43"/>
        <v>103.35124800000001</v>
      </c>
      <c r="X38" s="41">
        <f t="shared" si="43"/>
        <v>134.320329</v>
      </c>
      <c r="Y38" s="42">
        <f t="shared" si="43"/>
        <v>129.312612</v>
      </c>
      <c r="Z38" s="22"/>
      <c r="AA38" s="22"/>
      <c r="AB38" s="22"/>
      <c r="AC38" s="22"/>
      <c r="AD38" s="22"/>
      <c r="AE38" s="22"/>
      <c r="AF38" s="22"/>
      <c r="AG38" s="22"/>
      <c r="AH38" t="s">
        <v>101</v>
      </c>
      <c r="AI38" s="40">
        <f t="shared" si="43"/>
        <v>75.849345</v>
      </c>
      <c r="AJ38" s="41">
        <f t="shared" si="43"/>
        <v>75.21227999999998</v>
      </c>
      <c r="AK38" s="41">
        <f t="shared" si="43"/>
        <v>85.34354400000001</v>
      </c>
      <c r="AL38" s="41">
        <f t="shared" si="43"/>
        <v>126.405279</v>
      </c>
      <c r="AM38" s="41">
        <f t="shared" si="43"/>
        <v>110.95355699999999</v>
      </c>
      <c r="AN38" s="41">
        <f>AN35*$A$38/1000</f>
        <v>141.629202</v>
      </c>
      <c r="AO38" s="42">
        <f>AO35*$A$38/1000</f>
        <v>136.501794</v>
      </c>
      <c r="AX38" t="s">
        <v>101</v>
      </c>
      <c r="AY38" s="40">
        <f aca="true" t="shared" si="44" ref="AY38:BE38">AY35*$A$38/1000</f>
        <v>79.544322</v>
      </c>
      <c r="AZ38" s="41">
        <f t="shared" si="44"/>
        <v>79.42463099999998</v>
      </c>
      <c r="BA38" s="41">
        <f t="shared" si="44"/>
        <v>91.64469600000001</v>
      </c>
      <c r="BB38" s="41">
        <f t="shared" si="44"/>
        <v>132.78365100000002</v>
      </c>
      <c r="BC38" s="41">
        <f t="shared" si="44"/>
        <v>118.636947</v>
      </c>
      <c r="BD38" s="41">
        <f t="shared" si="44"/>
        <v>148.80680099999998</v>
      </c>
      <c r="BE38" s="42">
        <f t="shared" si="44"/>
        <v>143.555841</v>
      </c>
    </row>
    <row r="39" spans="3:25" ht="15.75" thickBot="1">
      <c r="C39" s="22"/>
      <c r="D39" s="22"/>
      <c r="E39" s="22"/>
      <c r="F39" s="22"/>
      <c r="G39" s="22"/>
      <c r="H39" s="22"/>
      <c r="I39" s="22"/>
      <c r="J39" s="18"/>
      <c r="X39" s="18"/>
      <c r="Y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57" t="s">
        <v>59</v>
      </c>
      <c r="P40" s="203" t="s">
        <v>155</v>
      </c>
      <c r="Q40" s="204"/>
      <c r="R40" s="204"/>
      <c r="S40" s="204"/>
      <c r="T40" s="204"/>
    </row>
    <row r="41" spans="2:17" ht="15">
      <c r="B41" s="20" t="s">
        <v>107</v>
      </c>
      <c r="C41" s="105">
        <f>Kalendarz!B9*C33+Kalendarz!C9*D33+Kalendarz!D9*E33+Kalendarz!E9*F33+Kalendarz!F9*G33+Kalendarz!G9*H33+Kalendarz!H9*I33</f>
        <v>16388.79</v>
      </c>
      <c r="D41" s="106">
        <f>Kalendarz!J9*C33+Kalendarz!K9*D33+Kalendarz!L9*E33+Kalendarz!M9*F33+Kalendarz!N9*G33+Kalendarz!O9*H33+Kalendarz!P9*I33</f>
        <v>15392.535000000002</v>
      </c>
      <c r="E41" s="106">
        <f>Kalendarz!R9*S33+Kalendarz!S9*T33+Kalendarz!T9*U33+Kalendarz!U9*V33+Kalendarz!V9*W33+Kalendarz!W9*X33+Kalendarz!X9*Y33</f>
        <v>16828.470000000005</v>
      </c>
      <c r="F41" s="106">
        <f>Kalendarz!Z9*AI33+Kalendarz!AA9*AJ33+Kalendarz!AB9*AK33+Kalendarz!AC9*AL33+Kalendarz!AD9*AM33+Kalendarz!AE9*AN33+Kalendarz!AF9*AO33</f>
        <v>15632.040000000003</v>
      </c>
      <c r="G41" s="106">
        <f>Kalendarz!AH9*AY33+Kalendarz!AI9*AZ33+Kalendarz!AJ9*BA33+Kalendarz!AK9*BB33+Kalendarz!AL9*BC33+Kalendarz!AM9*BD33+Kalendarz!AN9*BE33</f>
        <v>16394.160000000003</v>
      </c>
      <c r="H41" s="106">
        <f>Kalendarz!AP9*AY33+Kalendarz!AQ9*AZ33+Kalendarz!AR9*BA33+Kalendarz!AS9*BB33+Kalendarz!AT9*BC33+Kalendarz!AU9*BD33+Kalendarz!AV9*BE33</f>
        <v>16204.320000000002</v>
      </c>
      <c r="I41" s="106">
        <f>Kalendarz!B19*AY33+Kalendarz!C19*AZ33+Kalendarz!D19*BA33+Kalendarz!E19*BB33+Kalendarz!F19*BC33+Kalendarz!G19*BD33+Kalendarz!H19*BE33</f>
        <v>16388.79</v>
      </c>
      <c r="J41" s="106">
        <f>Kalendarz!J19*AY33+Kalendarz!K19*AZ33+Kalendarz!L19*BA33+Kalendarz!M19*BB33+Kalendarz!N19*BC33+Kalendarz!O19*BD33+Kalendarz!P19*BE33</f>
        <v>16567.215000000004</v>
      </c>
      <c r="K41" s="106">
        <f>Kalendarz!R19*AI33+Kalendarz!S19*AJ33+Kalendarz!T19*AK33+Kalendarz!U19*AL33+Kalendarz!V19*AM33+Kalendarz!W19*AN33+Kalendarz!X19*AO33</f>
        <v>16328.970000000003</v>
      </c>
      <c r="L41" s="106">
        <f>Kalendarz!Z19*S33+Kalendarz!AA19*T33+Kalendarz!AB19*U33+Kalendarz!AC19*V33+Kalendarz!AD19*W33+Kalendarz!AE19*X33+Kalendarz!AF19*Y33</f>
        <v>16149.285000000002</v>
      </c>
      <c r="M41" s="106">
        <f>Kalendarz!AH19*C33+Kalendarz!AI19*D33+Kalendarz!AJ19*E33+Kalendarz!AK19*F33+Kalendarz!AL19*G33+Kalendarz!AM19*H33+Kalendarz!AN19*I33</f>
        <v>16131.540000000003</v>
      </c>
      <c r="N41" s="106">
        <f>Kalendarz!AP19*C33+Kalendarz!AQ19*D33+Kalendarz!AR19*E33+Kalendarz!AS19*F33+Kalendarz!AT19*G33+Kalendarz!AU19*H33+Kalendarz!AV19*I33</f>
        <v>16708.245000000003</v>
      </c>
      <c r="O41" s="107">
        <f aca="true" t="shared" si="45" ref="O41:O46">SUM(C41:N41)</f>
        <v>195114.36000000004</v>
      </c>
      <c r="P41" s="186"/>
      <c r="Q41" t="s">
        <v>146</v>
      </c>
    </row>
    <row r="42" spans="2:17" ht="15">
      <c r="B42" t="s">
        <v>98</v>
      </c>
      <c r="C42" s="123">
        <f>$C$34*Kalendarz!B9+$D$34*Kalendarz!C9+$E$34*Kalendarz!D9+$F$34*Kalendarz!E9+$G$34*Kalendarz!F9+$H$34*Kalendarz!G9+$I$34*Kalendarz!H9</f>
        <v>5634.81</v>
      </c>
      <c r="D42" s="124">
        <f>$C$34*Kalendarz!J9+$D$34*Kalendarz!K9+$E$34*Kalendarz!L9+$F$34*Kalendarz!M9+$G$34*Kalendarz!N9+$H$34*Kalendarz!O9+$I$34*Kalendarz!P9</f>
        <v>5295.825000000001</v>
      </c>
      <c r="E42" s="124">
        <f>$S$34*Kalendarz!R9+$T$34*Kalendarz!S9+$U$34*Kalendarz!T9+$V$34*Kalendarz!U9+$W$34*Kalendarz!V9+$X$34*Kalendarz!W9+$Y$34*Kalendarz!X9</f>
        <v>4397.04</v>
      </c>
      <c r="F42" s="124">
        <f>$AI$34*Kalendarz!Z9+$AJ$34*Kalendarz!AA9+$AK$34*Kalendarz!AB9+$AL$34*Kalendarz!AC9+$AM$34*Kalendarz!AD9+$AN$34*Kalendarz!AE9+$AO$34*Kalendarz!AF9</f>
        <v>3417.27</v>
      </c>
      <c r="G42" s="124">
        <f>$AY$34*Kalendarz!AH9+$AZ$34*Kalendarz!AI9+$BA$34*Kalendarz!AJ9+$BB$34*Kalendarz!AK9+$BC$34*Kalendarz!AL9+$BD$34*Kalendarz!AM9+$BE$34*Kalendarz!AN9</f>
        <v>2868.7500000000005</v>
      </c>
      <c r="H42" s="124">
        <f>AY34*Kalendarz!AP9+AZ34*Kalendarz!AQ9+BA34*Kalendarz!AR9+BB34*Kalendarz!AS9+BC34*Kalendarz!AT9+BD34*Kalendarz!AU9+BE34*Kalendarz!AV9</f>
        <v>2820.36</v>
      </c>
      <c r="I42" s="124">
        <f>AY34*Kalendarz!B19+AZ34*Kalendarz!C19+BA34*Kalendarz!D19+BB34*Kalendarz!E19+BC34*Kalendarz!F19+BD34*Kalendarz!G19+BE34*Kalendarz!H19</f>
        <v>2868.54</v>
      </c>
      <c r="J42" s="124">
        <f>$AY$34*Kalendarz!J19+$AZ$34*Kalendarz!K19+$BA$34*Kalendarz!L19+$BB$34*Kalendarz!M19+$BC$34*Kalendarz!N19+$BD$34*Kalendarz!O19+$BE$34*Kalendarz!P19</f>
        <v>2889.465</v>
      </c>
      <c r="K42" s="124">
        <f>$AI$34*Kalendarz!R19+$AJ$34*Kalendarz!S19+$AK$34*Kalendarz!T19+$AL$34*Kalendarz!U19+$AM$34*Kalendarz!V19+$AN$34*Kalendarz!W19+$AO$34*Kalendarz!X19</f>
        <v>3563.97</v>
      </c>
      <c r="L42" s="124">
        <f>$S$34*Kalendarz!Z19+$T$34*Kalendarz!AA19+$U$34*Kalendarz!AB19+$V$34*Kalendarz!AC19+$W$34*Kalendarz!AD19+$X$34*Kalendarz!AE19+$Y$34*Kalendarz!AF19</f>
        <v>4239.045</v>
      </c>
      <c r="M42" s="124">
        <f>$C$34*Kalendarz!AH19+$D$34*Kalendarz!AI19+$E$34*Kalendarz!AJ19+$F$34*Kalendarz!AK19+$G$34*Kalendarz!AL19+$H$34*Kalendarz!AM19+$I$34*Kalendarz!AN19</f>
        <v>5545.245000000001</v>
      </c>
      <c r="N42" s="124">
        <f>$C$34*Kalendarz!AP19+$D$34*Kalendarz!AQ19+$E$34*Kalendarz!AR19+$F$34*Kalendarz!AS19+$G$34*Kalendarz!AT19+$H$34*Kalendarz!AU19+$I$34*Kalendarz!AV19</f>
        <v>5740.545</v>
      </c>
      <c r="O42" s="125">
        <f t="shared" si="45"/>
        <v>49280.865000000005</v>
      </c>
      <c r="P42" s="186">
        <f>O42/O41</f>
        <v>0.25257425952656687</v>
      </c>
      <c r="Q42" t="s">
        <v>162</v>
      </c>
    </row>
    <row r="43" spans="2:17" ht="15">
      <c r="B43" t="s">
        <v>99</v>
      </c>
      <c r="C43" s="113">
        <f>$C$35*Kalendarz!B9+$D$35*Kalendarz!C9+$E$35*Kalendarz!D9+$F$35*Kalendarz!E9+$G$35*Kalendarz!F9+$H$35*Kalendarz!G9+$I$35*Kalendarz!H9</f>
        <v>10753.98</v>
      </c>
      <c r="D43" s="114">
        <f>$C$35*Kalendarz!J9+$D$35*Kalendarz!K9+$E$35*Kalendarz!L9+$F$35*Kalendarz!M9+$G$35*Kalendarz!N9+$H$35*Kalendarz!O9+$I$35*Kalendarz!P9</f>
        <v>10096.710000000001</v>
      </c>
      <c r="E43" s="114">
        <f>$S$35*Kalendarz!R9+$T$35*Kalendarz!S9+$U$35*Kalendarz!T9+$V$35*Kalendarz!U9+$W$35*Kalendarz!V9+$X$35*Kalendarz!W9+$Y$35*Kalendarz!X9</f>
        <v>12431.43</v>
      </c>
      <c r="F43" s="114">
        <f>$AI$35*Kalendarz!Z9+$AJ$35*Kalendarz!AA9+$AK$35*Kalendarz!AB9+$AL$35*Kalendarz!AC9+$AM$35*Kalendarz!AD9+$AN$35*Kalendarz!AE9+AO35*Kalendarz!AF9</f>
        <v>12214.77</v>
      </c>
      <c r="G43" s="114">
        <f>$AY$35*Kalendarz!AH9+$AZ$35*Kalendarz!AI9+$BA$35*Kalendarz!AJ9+$BB$35*Kalendarz!AK9+$BC$35*Kalendarz!AL9+$BD$35*Kalendarz!AM9+BE35*Kalendarz!AN9</f>
        <v>13525.410000000003</v>
      </c>
      <c r="H43" s="114">
        <f>AY35*Kalendarz!AP9+AZ35*Kalendarz!AQ9+BA35*Kalendarz!AR9+BB35*Kalendarz!AS9+BC35*Kalendarz!AT9+BD35*Kalendarz!AU9+BE35*Kalendarz!AV9</f>
        <v>13383.960000000003</v>
      </c>
      <c r="I43" s="114">
        <f>AY35*Kalendarz!B19+AZ35*Kalendarz!C19+BA35*Kalendarz!D19+BB35*Kalendarz!E19+BC35*Kalendarz!F19+BD35*Kalendarz!G19+BE35*Kalendarz!H19</f>
        <v>13520.250000000004</v>
      </c>
      <c r="J43" s="114">
        <f>$AY$35*Kalendarz!J19+$AZ$35*Kalendarz!K19+$BA$35*Kalendarz!L19+$BB$35*Kalendarz!M19+$BC$35*Kalendarz!N19+$BD$35*Kalendarz!O19+BE35*Kalendarz!P19</f>
        <v>13677.75</v>
      </c>
      <c r="K43" s="114">
        <f>$AI$35*Kalendarz!R19+$AJ$35*Kalendarz!S19+$AK$35*Kalendarz!T19+$AL$35*Kalendarz!U19+$AM$35*Kalendarz!V19+$AN$35*Kalendarz!W19+AO35*Kalendarz!X19</f>
        <v>12765</v>
      </c>
      <c r="L43" s="114">
        <f>$S$35*Kalendarz!Z19+$T$35*Kalendarz!AA19+$U$35*Kalendarz!AB19+$V$35*Kalendarz!AC19+$W$35*Kalendarz!AD19+$X$35*Kalendarz!AE19+$Y$35*Kalendarz!AF19</f>
        <v>11910.240000000002</v>
      </c>
      <c r="M43" s="114">
        <f>$C$35*Kalendarz!AH19+$D$35*Kalendarz!AI19+$E$35*Kalendarz!AJ19+$F$35*Kalendarz!AK19+$G$35*Kalendarz!AL19+$H$35*Kalendarz!AM19+$I$35*Kalendarz!AN19</f>
        <v>10586.295000000002</v>
      </c>
      <c r="N43" s="114">
        <f>$C$35*Kalendarz!AP19+$D$35*Kalendarz!AQ19+$E$35*Kalendarz!AR19+$F$35*Kalendarz!AS19+$G$35*Kalendarz!AT19+$H$35*Kalendarz!AU19+$I$35*Kalendarz!AV19</f>
        <v>10967.7</v>
      </c>
      <c r="O43" s="126">
        <f t="shared" si="45"/>
        <v>145833.49500000002</v>
      </c>
      <c r="P43" s="186">
        <f>O43/O41</f>
        <v>0.747425740473433</v>
      </c>
      <c r="Q43" t="s">
        <v>163</v>
      </c>
    </row>
    <row r="44" spans="1:17" ht="15">
      <c r="A44" s="20" t="s">
        <v>87</v>
      </c>
      <c r="B44" s="20" t="s">
        <v>86</v>
      </c>
      <c r="C44" s="105">
        <f aca="true" t="shared" si="46" ref="C44:N44">SUM(C45:C47)</f>
        <v>4914.4876349999995</v>
      </c>
      <c r="D44" s="106">
        <f t="shared" si="46"/>
        <v>4625.203951500001</v>
      </c>
      <c r="E44" s="106">
        <f t="shared" si="46"/>
        <v>4907.721354</v>
      </c>
      <c r="F44" s="106">
        <f t="shared" si="46"/>
        <v>4504.820559</v>
      </c>
      <c r="G44" s="106">
        <f t="shared" si="46"/>
        <v>4647.838659000001</v>
      </c>
      <c r="H44" s="106">
        <f t="shared" si="46"/>
        <v>4594.284852000001</v>
      </c>
      <c r="I44" s="106">
        <f t="shared" si="46"/>
        <v>4646.436072</v>
      </c>
      <c r="J44" s="106">
        <f t="shared" si="46"/>
        <v>4694.3902995</v>
      </c>
      <c r="K44" s="106">
        <f t="shared" si="46"/>
        <v>4698.425571</v>
      </c>
      <c r="L44" s="106">
        <f t="shared" si="46"/>
        <v>4717.5894195</v>
      </c>
      <c r="M44" s="106">
        <f t="shared" si="46"/>
        <v>4839.5926365000005</v>
      </c>
      <c r="N44" s="106">
        <f t="shared" si="46"/>
        <v>5006.961073500001</v>
      </c>
      <c r="O44" s="107">
        <f t="shared" si="45"/>
        <v>56797.75208250001</v>
      </c>
      <c r="P44" s="186"/>
      <c r="Q44" t="s">
        <v>145</v>
      </c>
    </row>
    <row r="45" spans="1:17" ht="15">
      <c r="A45">
        <f>A37</f>
        <v>354.3</v>
      </c>
      <c r="B45" t="s">
        <v>100</v>
      </c>
      <c r="C45" s="123">
        <f>C42*$A$37/1000</f>
        <v>1996.4131830000001</v>
      </c>
      <c r="D45" s="124">
        <f>D42*$A$37/1000</f>
        <v>1876.3107975000003</v>
      </c>
      <c r="E45" s="124">
        <f aca="true" t="shared" si="47" ref="E45:N45">E42*$A$37/1000</f>
        <v>1557.871272</v>
      </c>
      <c r="F45" s="124">
        <f t="shared" si="47"/>
        <v>1210.7387609999998</v>
      </c>
      <c r="G45" s="124">
        <f t="shared" si="47"/>
        <v>1016.3981250000003</v>
      </c>
      <c r="H45" s="124">
        <f t="shared" si="47"/>
        <v>999.253548</v>
      </c>
      <c r="I45" s="124">
        <f t="shared" si="47"/>
        <v>1016.3237220000001</v>
      </c>
      <c r="J45" s="124">
        <f t="shared" si="47"/>
        <v>1023.7374495000001</v>
      </c>
      <c r="K45" s="124">
        <f t="shared" si="47"/>
        <v>1262.714571</v>
      </c>
      <c r="L45" s="124">
        <f t="shared" si="47"/>
        <v>1501.8936435</v>
      </c>
      <c r="M45" s="124">
        <f t="shared" si="47"/>
        <v>1964.6803035000005</v>
      </c>
      <c r="N45" s="124">
        <f t="shared" si="47"/>
        <v>2033.8750935000003</v>
      </c>
      <c r="O45" s="125">
        <f t="shared" si="45"/>
        <v>17460.2104695</v>
      </c>
      <c r="P45" s="186">
        <f>O45/O44</f>
        <v>0.30741023771748316</v>
      </c>
      <c r="Q45" t="s">
        <v>164</v>
      </c>
    </row>
    <row r="46" spans="1:17" ht="15">
      <c r="A46">
        <f>A38</f>
        <v>257.4</v>
      </c>
      <c r="B46" t="s">
        <v>101</v>
      </c>
      <c r="C46" s="108">
        <f>C43*$A$38/1000</f>
        <v>2768.0744519999994</v>
      </c>
      <c r="D46" s="109">
        <f>D43*$A$38/1000</f>
        <v>2598.8931540000003</v>
      </c>
      <c r="E46" s="109">
        <f aca="true" t="shared" si="48" ref="E46:N46">E43*$A$38/1000</f>
        <v>3199.850082</v>
      </c>
      <c r="F46" s="109">
        <f t="shared" si="48"/>
        <v>3144.081798</v>
      </c>
      <c r="G46" s="109">
        <f t="shared" si="48"/>
        <v>3481.4405340000003</v>
      </c>
      <c r="H46" s="109">
        <f t="shared" si="48"/>
        <v>3445.0313040000005</v>
      </c>
      <c r="I46" s="109">
        <f t="shared" si="48"/>
        <v>3480.1123500000003</v>
      </c>
      <c r="J46" s="109">
        <f t="shared" si="48"/>
        <v>3520.6528499999995</v>
      </c>
      <c r="K46" s="109">
        <f t="shared" si="48"/>
        <v>3285.7109999999993</v>
      </c>
      <c r="L46" s="109">
        <f t="shared" si="48"/>
        <v>3065.695776</v>
      </c>
      <c r="M46" s="109">
        <f>M43*$A$38/1000</f>
        <v>2724.912333</v>
      </c>
      <c r="N46" s="109">
        <f t="shared" si="48"/>
        <v>2823.08598</v>
      </c>
      <c r="O46" s="110">
        <f t="shared" si="45"/>
        <v>37537.541612999994</v>
      </c>
      <c r="P46" s="186">
        <f>O46/O44</f>
        <v>0.6608983672184046</v>
      </c>
      <c r="Q46" t="s">
        <v>165</v>
      </c>
    </row>
    <row r="47" spans="1:17" ht="15">
      <c r="A47" s="83">
        <v>150</v>
      </c>
      <c r="B47" t="s">
        <v>60</v>
      </c>
      <c r="C47" s="111">
        <f>$A$47</f>
        <v>150</v>
      </c>
      <c r="D47" s="112">
        <f>$A$47</f>
        <v>150</v>
      </c>
      <c r="E47" s="112">
        <f aca="true" t="shared" si="49" ref="E47:N47">$A$47</f>
        <v>150</v>
      </c>
      <c r="F47" s="112">
        <f t="shared" si="49"/>
        <v>150</v>
      </c>
      <c r="G47" s="112">
        <f t="shared" si="49"/>
        <v>150</v>
      </c>
      <c r="H47" s="112">
        <f t="shared" si="49"/>
        <v>150</v>
      </c>
      <c r="I47" s="112">
        <f t="shared" si="49"/>
        <v>150</v>
      </c>
      <c r="J47" s="112">
        <f t="shared" si="49"/>
        <v>150</v>
      </c>
      <c r="K47" s="112">
        <f t="shared" si="49"/>
        <v>150</v>
      </c>
      <c r="L47" s="112">
        <f t="shared" si="49"/>
        <v>150</v>
      </c>
      <c r="M47" s="112">
        <f t="shared" si="49"/>
        <v>150</v>
      </c>
      <c r="N47" s="112">
        <f t="shared" si="49"/>
        <v>150</v>
      </c>
      <c r="O47" s="107">
        <f aca="true" t="shared" si="50" ref="O47:O55">SUM(C47:N47)</f>
        <v>1800</v>
      </c>
      <c r="P47" s="186">
        <f>O47/O44</f>
        <v>0.03169139506411204</v>
      </c>
      <c r="Q47" t="s">
        <v>147</v>
      </c>
    </row>
    <row r="48" spans="2:16" ht="15">
      <c r="B48" t="s">
        <v>109</v>
      </c>
      <c r="C48" s="178">
        <f>'B21'!C41</f>
        <v>30</v>
      </c>
      <c r="D48" s="112">
        <f>$C$48</f>
        <v>30</v>
      </c>
      <c r="E48" s="112">
        <f aca="true" t="shared" si="51" ref="E48:N48">$C$48</f>
        <v>30</v>
      </c>
      <c r="F48" s="112">
        <f t="shared" si="51"/>
        <v>30</v>
      </c>
      <c r="G48" s="112">
        <f t="shared" si="51"/>
        <v>30</v>
      </c>
      <c r="H48" s="112">
        <f t="shared" si="51"/>
        <v>30</v>
      </c>
      <c r="I48" s="112">
        <f t="shared" si="51"/>
        <v>30</v>
      </c>
      <c r="J48" s="112">
        <f t="shared" si="51"/>
        <v>30</v>
      </c>
      <c r="K48" s="112">
        <f t="shared" si="51"/>
        <v>30</v>
      </c>
      <c r="L48" s="112">
        <f t="shared" si="51"/>
        <v>30</v>
      </c>
      <c r="M48" s="112">
        <f t="shared" si="51"/>
        <v>30</v>
      </c>
      <c r="N48" s="112">
        <f t="shared" si="51"/>
        <v>30</v>
      </c>
      <c r="O48" s="107"/>
      <c r="P48" s="186"/>
    </row>
    <row r="49" spans="1:17" ht="15">
      <c r="A49" s="20" t="s">
        <v>84</v>
      </c>
      <c r="B49" s="20" t="s">
        <v>75</v>
      </c>
      <c r="C49" s="105">
        <f>SUM(C50:C55)</f>
        <v>2007.1073912</v>
      </c>
      <c r="D49" s="106">
        <f>SUM(D50:D55)</f>
        <v>1912.4053484000005</v>
      </c>
      <c r="E49" s="106">
        <f aca="true" t="shared" si="52" ref="E49:N49">SUM(E50:E55)</f>
        <v>1922.4293852</v>
      </c>
      <c r="F49" s="106">
        <f t="shared" si="52"/>
        <v>1756.4941747999999</v>
      </c>
      <c r="G49" s="106">
        <f t="shared" si="52"/>
        <v>1755.2972564000004</v>
      </c>
      <c r="H49" s="106">
        <f t="shared" si="52"/>
        <v>1738.7286704</v>
      </c>
      <c r="I49" s="106">
        <f t="shared" si="52"/>
        <v>1754.934218</v>
      </c>
      <c r="J49" s="106">
        <f t="shared" si="52"/>
        <v>1768.2680779999998</v>
      </c>
      <c r="K49" s="106">
        <f t="shared" si="52"/>
        <v>1814.498744</v>
      </c>
      <c r="L49" s="106">
        <f t="shared" si="52"/>
        <v>1864.5315536000003</v>
      </c>
      <c r="M49" s="106">
        <f t="shared" si="52"/>
        <v>1982.4683558000002</v>
      </c>
      <c r="N49" s="106">
        <f t="shared" si="52"/>
        <v>2037.2040920000002</v>
      </c>
      <c r="O49" s="107">
        <f t="shared" si="50"/>
        <v>22314.3672678</v>
      </c>
      <c r="P49" s="186"/>
      <c r="Q49" t="s">
        <v>75</v>
      </c>
    </row>
    <row r="50" spans="1:17" ht="15">
      <c r="A50" s="82">
        <v>10700</v>
      </c>
      <c r="B50" s="18" t="s">
        <v>71</v>
      </c>
      <c r="C50" s="111">
        <f>C$48/1000*$A$50</f>
        <v>321</v>
      </c>
      <c r="D50" s="112">
        <f aca="true" t="shared" si="53" ref="D50:N50">D$48/1000*$A$50</f>
        <v>321</v>
      </c>
      <c r="E50" s="112">
        <f t="shared" si="53"/>
        <v>321</v>
      </c>
      <c r="F50" s="112">
        <f t="shared" si="53"/>
        <v>321</v>
      </c>
      <c r="G50" s="112">
        <f t="shared" si="53"/>
        <v>321</v>
      </c>
      <c r="H50" s="112">
        <f t="shared" si="53"/>
        <v>321</v>
      </c>
      <c r="I50" s="112">
        <f t="shared" si="53"/>
        <v>321</v>
      </c>
      <c r="J50" s="112">
        <f t="shared" si="53"/>
        <v>321</v>
      </c>
      <c r="K50" s="112">
        <f t="shared" si="53"/>
        <v>321</v>
      </c>
      <c r="L50" s="112">
        <f t="shared" si="53"/>
        <v>321</v>
      </c>
      <c r="M50" s="112">
        <f t="shared" si="53"/>
        <v>321</v>
      </c>
      <c r="N50" s="112">
        <f t="shared" si="53"/>
        <v>321</v>
      </c>
      <c r="O50" s="107">
        <f t="shared" si="50"/>
        <v>3852</v>
      </c>
      <c r="P50" s="186">
        <f>O50/O49</f>
        <v>0.17262420904752696</v>
      </c>
      <c r="Q50" t="s">
        <v>149</v>
      </c>
    </row>
    <row r="51" spans="1:17" ht="15">
      <c r="A51" s="82">
        <v>2.63</v>
      </c>
      <c r="B51" s="18" t="s">
        <v>72</v>
      </c>
      <c r="C51" s="111">
        <f>C$48*$A$51</f>
        <v>78.89999999999999</v>
      </c>
      <c r="D51" s="112">
        <f aca="true" t="shared" si="54" ref="D51:N51">D$48*$A$51</f>
        <v>78.89999999999999</v>
      </c>
      <c r="E51" s="112">
        <f t="shared" si="54"/>
        <v>78.89999999999999</v>
      </c>
      <c r="F51" s="112">
        <f t="shared" si="54"/>
        <v>78.89999999999999</v>
      </c>
      <c r="G51" s="112">
        <f t="shared" si="54"/>
        <v>78.89999999999999</v>
      </c>
      <c r="H51" s="112">
        <f t="shared" si="54"/>
        <v>78.89999999999999</v>
      </c>
      <c r="I51" s="112">
        <f t="shared" si="54"/>
        <v>78.89999999999999</v>
      </c>
      <c r="J51" s="112">
        <f t="shared" si="54"/>
        <v>78.89999999999999</v>
      </c>
      <c r="K51" s="112">
        <f t="shared" si="54"/>
        <v>78.89999999999999</v>
      </c>
      <c r="L51" s="112">
        <f t="shared" si="54"/>
        <v>78.89999999999999</v>
      </c>
      <c r="M51" s="112">
        <f t="shared" si="54"/>
        <v>78.89999999999999</v>
      </c>
      <c r="N51" s="112">
        <f t="shared" si="54"/>
        <v>78.89999999999999</v>
      </c>
      <c r="O51" s="107">
        <f t="shared" si="50"/>
        <v>946.7999999999998</v>
      </c>
      <c r="P51" s="186">
        <f>O51/O49</f>
        <v>0.04243006259766316</v>
      </c>
      <c r="Q51" t="s">
        <v>148</v>
      </c>
    </row>
    <row r="52" spans="1:17" ht="15">
      <c r="A52" s="83">
        <v>148.73</v>
      </c>
      <c r="B52" t="s">
        <v>74</v>
      </c>
      <c r="C52" s="123">
        <f>C42/1000*$A$52</f>
        <v>838.0652913</v>
      </c>
      <c r="D52" s="124">
        <f>D42/1000*$A$52</f>
        <v>787.6480522500001</v>
      </c>
      <c r="E52" s="124">
        <f aca="true" t="shared" si="55" ref="E52:N52">E42/1000*$A$52</f>
        <v>653.9717592</v>
      </c>
      <c r="F52" s="124">
        <f t="shared" si="55"/>
        <v>508.25056709999996</v>
      </c>
      <c r="G52" s="124">
        <f t="shared" si="55"/>
        <v>426.6691875</v>
      </c>
      <c r="H52" s="124">
        <f t="shared" si="55"/>
        <v>419.4721428</v>
      </c>
      <c r="I52" s="124">
        <f t="shared" si="55"/>
        <v>426.63795419999997</v>
      </c>
      <c r="J52" s="124">
        <f t="shared" si="55"/>
        <v>429.75012945</v>
      </c>
      <c r="K52" s="124">
        <f t="shared" si="55"/>
        <v>530.0692581</v>
      </c>
      <c r="L52" s="124">
        <f t="shared" si="55"/>
        <v>630.47316285</v>
      </c>
      <c r="M52" s="124">
        <f t="shared" si="55"/>
        <v>824.74428885</v>
      </c>
      <c r="N52" s="124">
        <f t="shared" si="55"/>
        <v>853.79125785</v>
      </c>
      <c r="O52" s="125">
        <f t="shared" si="50"/>
        <v>7329.54305145</v>
      </c>
      <c r="P52" s="186">
        <f>O52/O49</f>
        <v>0.3284674381973919</v>
      </c>
      <c r="Q52" t="s">
        <v>166</v>
      </c>
    </row>
    <row r="53" spans="1:17" ht="15">
      <c r="A53" s="83">
        <v>57.57</v>
      </c>
      <c r="B53" t="s">
        <v>74</v>
      </c>
      <c r="C53" s="113">
        <f>C43/1000*$A$53</f>
        <v>619.1066286</v>
      </c>
      <c r="D53" s="114">
        <f>D43/1000*$A$53</f>
        <v>581.2675947000001</v>
      </c>
      <c r="E53" s="114">
        <f aca="true" t="shared" si="56" ref="E53:N53">E43/1000*$A$53</f>
        <v>715.6774251</v>
      </c>
      <c r="F53" s="114">
        <f t="shared" si="56"/>
        <v>703.2043089</v>
      </c>
      <c r="G53" s="114">
        <f t="shared" si="56"/>
        <v>778.6578537000003</v>
      </c>
      <c r="H53" s="114">
        <f t="shared" si="56"/>
        <v>770.5145772000002</v>
      </c>
      <c r="I53" s="114">
        <f t="shared" si="56"/>
        <v>778.3607925000002</v>
      </c>
      <c r="J53" s="114">
        <f t="shared" si="56"/>
        <v>787.4280675</v>
      </c>
      <c r="K53" s="114">
        <f t="shared" si="56"/>
        <v>734.8810500000001</v>
      </c>
      <c r="L53" s="114">
        <f t="shared" si="56"/>
        <v>685.6725168000002</v>
      </c>
      <c r="M53" s="114">
        <f t="shared" si="56"/>
        <v>609.4530031500001</v>
      </c>
      <c r="N53" s="114">
        <f t="shared" si="56"/>
        <v>631.4104890000001</v>
      </c>
      <c r="O53" s="110">
        <f t="shared" si="50"/>
        <v>8395.634307150001</v>
      </c>
      <c r="P53" s="186">
        <f>O53/O49</f>
        <v>0.37624344021912015</v>
      </c>
      <c r="Q53" t="s">
        <v>167</v>
      </c>
    </row>
    <row r="54" spans="1:20" s="18" customFormat="1" ht="15">
      <c r="A54" s="82">
        <v>6.47</v>
      </c>
      <c r="B54" s="18" t="s">
        <v>111</v>
      </c>
      <c r="C54" s="121">
        <f>C$41/1000*$A$54</f>
        <v>106.0354713</v>
      </c>
      <c r="D54" s="120">
        <f aca="true" t="shared" si="57" ref="D54:N54">D$41/1000*$A$54</f>
        <v>99.58970145</v>
      </c>
      <c r="E54" s="120">
        <f t="shared" si="57"/>
        <v>108.88020090000003</v>
      </c>
      <c r="F54" s="120">
        <f t="shared" si="57"/>
        <v>101.13929880000002</v>
      </c>
      <c r="G54" s="120">
        <f t="shared" si="57"/>
        <v>106.07021520000002</v>
      </c>
      <c r="H54" s="120">
        <f t="shared" si="57"/>
        <v>104.84195040000002</v>
      </c>
      <c r="I54" s="120">
        <f t="shared" si="57"/>
        <v>106.0354713</v>
      </c>
      <c r="J54" s="120">
        <f t="shared" si="57"/>
        <v>107.18988105000003</v>
      </c>
      <c r="K54" s="120">
        <f t="shared" si="57"/>
        <v>105.64843590000001</v>
      </c>
      <c r="L54" s="120">
        <f t="shared" si="57"/>
        <v>104.48587395000001</v>
      </c>
      <c r="M54" s="120">
        <f t="shared" si="57"/>
        <v>104.3710638</v>
      </c>
      <c r="N54" s="120">
        <f t="shared" si="57"/>
        <v>108.10234515</v>
      </c>
      <c r="O54" s="122">
        <f t="shared" si="50"/>
        <v>1262.3899092000001</v>
      </c>
      <c r="P54" s="189">
        <f>O54/O49</f>
        <v>0.056572964585988934</v>
      </c>
      <c r="Q54" t="s">
        <v>150</v>
      </c>
      <c r="T54"/>
    </row>
    <row r="55" spans="1:20" ht="15.75" thickBot="1">
      <c r="A55" s="83">
        <v>44</v>
      </c>
      <c r="B55" t="s">
        <v>60</v>
      </c>
      <c r="C55" s="115">
        <f>$A$55</f>
        <v>44</v>
      </c>
      <c r="D55" s="116">
        <f aca="true" t="shared" si="58" ref="D55:N55">$A$55</f>
        <v>44</v>
      </c>
      <c r="E55" s="116">
        <f t="shared" si="58"/>
        <v>44</v>
      </c>
      <c r="F55" s="116">
        <f t="shared" si="58"/>
        <v>44</v>
      </c>
      <c r="G55" s="116">
        <f t="shared" si="58"/>
        <v>44</v>
      </c>
      <c r="H55" s="116">
        <f t="shared" si="58"/>
        <v>44</v>
      </c>
      <c r="I55" s="116">
        <f t="shared" si="58"/>
        <v>44</v>
      </c>
      <c r="J55" s="116">
        <f t="shared" si="58"/>
        <v>44</v>
      </c>
      <c r="K55" s="116">
        <f t="shared" si="58"/>
        <v>44</v>
      </c>
      <c r="L55" s="116">
        <f t="shared" si="58"/>
        <v>44</v>
      </c>
      <c r="M55" s="116">
        <f t="shared" si="58"/>
        <v>44</v>
      </c>
      <c r="N55" s="116">
        <f t="shared" si="58"/>
        <v>44</v>
      </c>
      <c r="O55" s="117">
        <f t="shared" si="50"/>
        <v>528</v>
      </c>
      <c r="P55" s="186">
        <f>O55/O49</f>
        <v>0.023661885352308988</v>
      </c>
      <c r="Q55" s="18" t="s">
        <v>147</v>
      </c>
      <c r="T55" s="18"/>
    </row>
    <row r="56" spans="3:15" ht="15"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ht="15">
      <c r="B57" s="20" t="s">
        <v>88</v>
      </c>
      <c r="C57" s="118">
        <f>C44+C49</f>
        <v>6921.5950262</v>
      </c>
      <c r="D57" s="118">
        <f aca="true" t="shared" si="59" ref="D57:O57">D44+D49</f>
        <v>6537.609299900001</v>
      </c>
      <c r="E57" s="118">
        <f t="shared" si="59"/>
        <v>6830.1507392</v>
      </c>
      <c r="F57" s="118">
        <f t="shared" si="59"/>
        <v>6261.3147338</v>
      </c>
      <c r="G57" s="118">
        <f t="shared" si="59"/>
        <v>6403.135915400001</v>
      </c>
      <c r="H57" s="118">
        <f t="shared" si="59"/>
        <v>6333.0135224000005</v>
      </c>
      <c r="I57" s="118">
        <f t="shared" si="59"/>
        <v>6401.370290000001</v>
      </c>
      <c r="J57" s="118">
        <f t="shared" si="59"/>
        <v>6462.6583775</v>
      </c>
      <c r="K57" s="118">
        <f t="shared" si="59"/>
        <v>6512.924315</v>
      </c>
      <c r="L57" s="118">
        <f t="shared" si="59"/>
        <v>6582.1209731</v>
      </c>
      <c r="M57" s="118">
        <f t="shared" si="59"/>
        <v>6822.060992300001</v>
      </c>
      <c r="N57" s="118">
        <f t="shared" si="59"/>
        <v>7044.1651655000005</v>
      </c>
      <c r="O57" s="118">
        <f t="shared" si="59"/>
        <v>79112.11935030001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3"/>
      <c r="M59" s="63"/>
      <c r="N59" s="63"/>
      <c r="O59" s="63"/>
    </row>
    <row r="60" spans="13:15" ht="15">
      <c r="M60" s="16"/>
      <c r="O60" s="16"/>
    </row>
  </sheetData>
  <sheetProtection/>
  <mergeCells count="41">
    <mergeCell ref="AN2:AO2"/>
    <mergeCell ref="AP2:AQ2"/>
    <mergeCell ref="AR2:AS2"/>
    <mergeCell ref="BA29:BB29"/>
    <mergeCell ref="AY1:BM1"/>
    <mergeCell ref="AZ2:BA2"/>
    <mergeCell ref="BB2:BC2"/>
    <mergeCell ref="BD2:BE2"/>
    <mergeCell ref="BF2:BG2"/>
    <mergeCell ref="BH2:BI2"/>
    <mergeCell ref="BJ2:BK2"/>
    <mergeCell ref="BL2:BM2"/>
    <mergeCell ref="C1:Q1"/>
    <mergeCell ref="D2:E2"/>
    <mergeCell ref="F2:G2"/>
    <mergeCell ref="H2:I2"/>
    <mergeCell ref="J2:K2"/>
    <mergeCell ref="AY29:AZ29"/>
    <mergeCell ref="AF2:AG2"/>
    <mergeCell ref="S1:AG1"/>
    <mergeCell ref="AV2:AW2"/>
    <mergeCell ref="AI1:AW1"/>
    <mergeCell ref="AT2:AU2"/>
    <mergeCell ref="C29:D29"/>
    <mergeCell ref="E29:F29"/>
    <mergeCell ref="S29:T29"/>
    <mergeCell ref="U29:V29"/>
    <mergeCell ref="AI29:AJ29"/>
    <mergeCell ref="L2:M2"/>
    <mergeCell ref="N2:O2"/>
    <mergeCell ref="P2:Q2"/>
    <mergeCell ref="AL2:AM2"/>
    <mergeCell ref="P40:T40"/>
    <mergeCell ref="AK29:AL29"/>
    <mergeCell ref="T2:U2"/>
    <mergeCell ref="V2:W2"/>
    <mergeCell ref="X2:Y2"/>
    <mergeCell ref="Z2:AA2"/>
    <mergeCell ref="AB2:AC2"/>
    <mergeCell ref="AJ2:AK2"/>
    <mergeCell ref="AD2:AE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BG4:BG27 AO4:AO27 BE4:BE27 AK4:AK27 BA4:BA27 AM4:AM27 AQ4:AQ27 AS4:AS27 AU4:AU27 BC4:BC27 BI4:BI27 BK4:BK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5"/>
  <sheetViews>
    <sheetView tabSelected="1" zoomScale="80" zoomScaleNormal="80" zoomScalePageLayoutView="0" workbookViewId="0" topLeftCell="N1">
      <selection activeCell="B2" sqref="B2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0.14062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33" max="33" width="14.00390625" style="0" customWidth="1"/>
    <col min="41" max="41" width="12.140625" style="0" customWidth="1"/>
  </cols>
  <sheetData>
    <row r="1" spans="3:41" ht="15.75" thickBot="1">
      <c r="C1" s="21"/>
      <c r="D1" s="206" t="s">
        <v>89</v>
      </c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210" t="s">
        <v>90</v>
      </c>
      <c r="U1" s="210"/>
      <c r="V1" s="210"/>
      <c r="AE1" s="71"/>
      <c r="AF1" s="211"/>
      <c r="AG1" s="21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2"/>
      <c r="AD2" s="202" t="s">
        <v>5</v>
      </c>
      <c r="AE2" s="202"/>
      <c r="AF2" s="202" t="s">
        <v>6</v>
      </c>
      <c r="AG2" s="205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J30</f>
        <v>4</v>
      </c>
      <c r="E4" s="128">
        <v>14.175</v>
      </c>
      <c r="F4" s="72">
        <f>$J$30</f>
        <v>4</v>
      </c>
      <c r="G4" s="128">
        <v>14.895</v>
      </c>
      <c r="H4" s="72">
        <f>$J$30</f>
        <v>4</v>
      </c>
      <c r="I4" s="128">
        <v>14.52</v>
      </c>
      <c r="J4" s="72">
        <f>$J$30</f>
        <v>4</v>
      </c>
      <c r="K4" s="128">
        <v>16.785</v>
      </c>
      <c r="L4" s="72">
        <f>$J$30</f>
        <v>4</v>
      </c>
      <c r="M4" s="130">
        <v>16.89</v>
      </c>
      <c r="N4" s="72">
        <f>$J$30</f>
        <v>4</v>
      </c>
      <c r="O4" s="130">
        <v>15.255</v>
      </c>
      <c r="P4" s="72">
        <f>$J$30</f>
        <v>4</v>
      </c>
      <c r="Q4" s="132">
        <v>16.53</v>
      </c>
      <c r="S4" s="48" t="s">
        <v>8</v>
      </c>
      <c r="T4" s="72">
        <f>$J$30</f>
        <v>4</v>
      </c>
      <c r="U4" s="79">
        <f>$E4</f>
        <v>14.175</v>
      </c>
      <c r="V4" s="72">
        <f>$J$30</f>
        <v>4</v>
      </c>
      <c r="W4" s="79">
        <f>$G4</f>
        <v>14.895</v>
      </c>
      <c r="X4" s="72">
        <f>$J$30</f>
        <v>4</v>
      </c>
      <c r="Y4" s="79">
        <f>$I4</f>
        <v>14.52</v>
      </c>
      <c r="Z4" s="72">
        <f>$J$30</f>
        <v>4</v>
      </c>
      <c r="AA4" s="79">
        <f>$K4</f>
        <v>16.785</v>
      </c>
      <c r="AB4" s="72">
        <f>$J$30</f>
        <v>4</v>
      </c>
      <c r="AC4" s="43">
        <f>$M4</f>
        <v>16.89</v>
      </c>
      <c r="AD4" s="72">
        <f>$J$30</f>
        <v>4</v>
      </c>
      <c r="AE4" s="43">
        <f>$O4</f>
        <v>15.255</v>
      </c>
      <c r="AF4" s="72">
        <f>$J$30</f>
        <v>4</v>
      </c>
      <c r="AG4" s="65">
        <f>$Q4</f>
        <v>16.53</v>
      </c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>J30</f>
        <v>4</v>
      </c>
      <c r="E5" s="128">
        <v>16.545</v>
      </c>
      <c r="F5" s="72">
        <f aca="true" t="shared" si="0" ref="F5:P10">$J$30</f>
        <v>4</v>
      </c>
      <c r="G5" s="128">
        <v>14.46</v>
      </c>
      <c r="H5" s="72">
        <f t="shared" si="0"/>
        <v>4</v>
      </c>
      <c r="I5" s="128">
        <v>15</v>
      </c>
      <c r="J5" s="72">
        <f t="shared" si="0"/>
        <v>4</v>
      </c>
      <c r="K5" s="128">
        <v>17.13</v>
      </c>
      <c r="L5" s="72">
        <f t="shared" si="0"/>
        <v>4</v>
      </c>
      <c r="M5" s="130">
        <v>16.395</v>
      </c>
      <c r="N5" s="72">
        <f t="shared" si="0"/>
        <v>4</v>
      </c>
      <c r="O5" s="130">
        <v>15.06</v>
      </c>
      <c r="P5" s="72">
        <f t="shared" si="0"/>
        <v>4</v>
      </c>
      <c r="Q5" s="132">
        <v>16.2</v>
      </c>
      <c r="S5" s="48" t="s">
        <v>9</v>
      </c>
      <c r="T5" s="72">
        <f aca="true" t="shared" si="1" ref="T5:AF9">$J$30</f>
        <v>4</v>
      </c>
      <c r="U5" s="79">
        <f aca="true" t="shared" si="2" ref="U5:U27">$E5</f>
        <v>16.545</v>
      </c>
      <c r="V5" s="72">
        <f t="shared" si="1"/>
        <v>4</v>
      </c>
      <c r="W5" s="79">
        <f aca="true" t="shared" si="3" ref="W5:W27">$G5</f>
        <v>14.46</v>
      </c>
      <c r="X5" s="72">
        <f t="shared" si="1"/>
        <v>4</v>
      </c>
      <c r="Y5" s="79">
        <f aca="true" t="shared" si="4" ref="Y5:Y27">$I5</f>
        <v>15</v>
      </c>
      <c r="Z5" s="72">
        <f t="shared" si="1"/>
        <v>4</v>
      </c>
      <c r="AA5" s="79">
        <f aca="true" t="shared" si="5" ref="AA5:AA27">$K5</f>
        <v>17.13</v>
      </c>
      <c r="AB5" s="72">
        <f t="shared" si="1"/>
        <v>4</v>
      </c>
      <c r="AC5" s="43">
        <f aca="true" t="shared" si="6" ref="AC5:AC27">$M5</f>
        <v>16.395</v>
      </c>
      <c r="AD5" s="72">
        <f t="shared" si="1"/>
        <v>4</v>
      </c>
      <c r="AE5" s="43">
        <f aca="true" t="shared" si="7" ref="AE5:AE27">$O5</f>
        <v>15.06</v>
      </c>
      <c r="AF5" s="72">
        <f t="shared" si="1"/>
        <v>4</v>
      </c>
      <c r="AG5" s="65">
        <f aca="true" t="shared" si="8" ref="AG5:AG27">$Q5</f>
        <v>16.2</v>
      </c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>J30</f>
        <v>4</v>
      </c>
      <c r="E6" s="128">
        <v>16.725</v>
      </c>
      <c r="F6" s="72">
        <f t="shared" si="0"/>
        <v>4</v>
      </c>
      <c r="G6" s="128">
        <v>14.76</v>
      </c>
      <c r="H6" s="72">
        <f t="shared" si="0"/>
        <v>4</v>
      </c>
      <c r="I6" s="128">
        <v>14.22</v>
      </c>
      <c r="J6" s="72">
        <f t="shared" si="0"/>
        <v>4</v>
      </c>
      <c r="K6" s="128">
        <v>16.695</v>
      </c>
      <c r="L6" s="72">
        <f t="shared" si="0"/>
        <v>4</v>
      </c>
      <c r="M6" s="130">
        <v>17.28</v>
      </c>
      <c r="N6" s="72">
        <f t="shared" si="0"/>
        <v>4</v>
      </c>
      <c r="O6" s="130">
        <v>15.69</v>
      </c>
      <c r="P6" s="72">
        <f t="shared" si="0"/>
        <v>4</v>
      </c>
      <c r="Q6" s="132">
        <v>16.44</v>
      </c>
      <c r="S6" s="48" t="s">
        <v>10</v>
      </c>
      <c r="T6" s="72">
        <f t="shared" si="1"/>
        <v>4</v>
      </c>
      <c r="U6" s="79">
        <f t="shared" si="2"/>
        <v>16.725</v>
      </c>
      <c r="V6" s="72">
        <f t="shared" si="1"/>
        <v>4</v>
      </c>
      <c r="W6" s="79">
        <f t="shared" si="3"/>
        <v>14.76</v>
      </c>
      <c r="X6" s="72">
        <f t="shared" si="1"/>
        <v>4</v>
      </c>
      <c r="Y6" s="79">
        <f t="shared" si="4"/>
        <v>14.22</v>
      </c>
      <c r="Z6" s="72">
        <f t="shared" si="1"/>
        <v>4</v>
      </c>
      <c r="AA6" s="79">
        <f t="shared" si="5"/>
        <v>16.695</v>
      </c>
      <c r="AB6" s="72">
        <f t="shared" si="1"/>
        <v>4</v>
      </c>
      <c r="AC6" s="43">
        <f t="shared" si="6"/>
        <v>17.28</v>
      </c>
      <c r="AD6" s="72">
        <f t="shared" si="1"/>
        <v>4</v>
      </c>
      <c r="AE6" s="43">
        <f t="shared" si="7"/>
        <v>15.69</v>
      </c>
      <c r="AF6" s="72">
        <f t="shared" si="1"/>
        <v>4</v>
      </c>
      <c r="AG6" s="65">
        <f t="shared" si="8"/>
        <v>16.44</v>
      </c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>J30</f>
        <v>4</v>
      </c>
      <c r="E7" s="128">
        <v>16.575</v>
      </c>
      <c r="F7" s="72">
        <f t="shared" si="0"/>
        <v>4</v>
      </c>
      <c r="G7" s="128">
        <v>15.195</v>
      </c>
      <c r="H7" s="72">
        <f t="shared" si="0"/>
        <v>4</v>
      </c>
      <c r="I7" s="128">
        <v>14.505</v>
      </c>
      <c r="J7" s="72">
        <f t="shared" si="0"/>
        <v>4</v>
      </c>
      <c r="K7" s="128">
        <v>16.485</v>
      </c>
      <c r="L7" s="72">
        <f t="shared" si="0"/>
        <v>4</v>
      </c>
      <c r="M7" s="130">
        <v>17.265</v>
      </c>
      <c r="N7" s="72">
        <f t="shared" si="0"/>
        <v>4</v>
      </c>
      <c r="O7" s="130">
        <v>14.655</v>
      </c>
      <c r="P7" s="72">
        <f t="shared" si="0"/>
        <v>4</v>
      </c>
      <c r="Q7" s="132">
        <v>16.86</v>
      </c>
      <c r="S7" s="48" t="s">
        <v>11</v>
      </c>
      <c r="T7" s="72">
        <f t="shared" si="1"/>
        <v>4</v>
      </c>
      <c r="U7" s="79">
        <f t="shared" si="2"/>
        <v>16.575</v>
      </c>
      <c r="V7" s="72">
        <f t="shared" si="1"/>
        <v>4</v>
      </c>
      <c r="W7" s="79">
        <f t="shared" si="3"/>
        <v>15.195</v>
      </c>
      <c r="X7" s="72">
        <f t="shared" si="1"/>
        <v>4</v>
      </c>
      <c r="Y7" s="79">
        <f t="shared" si="4"/>
        <v>14.505</v>
      </c>
      <c r="Z7" s="72">
        <f t="shared" si="1"/>
        <v>4</v>
      </c>
      <c r="AA7" s="79">
        <f t="shared" si="5"/>
        <v>16.485</v>
      </c>
      <c r="AB7" s="72">
        <f t="shared" si="1"/>
        <v>4</v>
      </c>
      <c r="AC7" s="43">
        <f t="shared" si="6"/>
        <v>17.265</v>
      </c>
      <c r="AD7" s="72">
        <f t="shared" si="1"/>
        <v>4</v>
      </c>
      <c r="AE7" s="43">
        <f t="shared" si="7"/>
        <v>14.655</v>
      </c>
      <c r="AF7" s="72">
        <f t="shared" si="1"/>
        <v>4</v>
      </c>
      <c r="AG7" s="65">
        <f t="shared" si="8"/>
        <v>16.86</v>
      </c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>J30</f>
        <v>4</v>
      </c>
      <c r="E8" s="128">
        <v>16.59</v>
      </c>
      <c r="F8" s="72">
        <f t="shared" si="0"/>
        <v>4</v>
      </c>
      <c r="G8" s="128">
        <v>17.28</v>
      </c>
      <c r="H8" s="72">
        <f t="shared" si="0"/>
        <v>4</v>
      </c>
      <c r="I8" s="128">
        <v>18.03</v>
      </c>
      <c r="J8" s="72">
        <f t="shared" si="0"/>
        <v>4</v>
      </c>
      <c r="K8" s="128">
        <v>19.53</v>
      </c>
      <c r="L8" s="72">
        <f t="shared" si="0"/>
        <v>4</v>
      </c>
      <c r="M8" s="130">
        <v>19.035</v>
      </c>
      <c r="N8" s="72">
        <f t="shared" si="0"/>
        <v>4</v>
      </c>
      <c r="O8" s="130">
        <v>17.82</v>
      </c>
      <c r="P8" s="72">
        <f t="shared" si="0"/>
        <v>4</v>
      </c>
      <c r="Q8" s="132">
        <v>16.425</v>
      </c>
      <c r="S8" s="48" t="s">
        <v>12</v>
      </c>
      <c r="T8" s="72">
        <f t="shared" si="1"/>
        <v>4</v>
      </c>
      <c r="U8" s="79">
        <f t="shared" si="2"/>
        <v>16.59</v>
      </c>
      <c r="V8" s="72">
        <f t="shared" si="1"/>
        <v>4</v>
      </c>
      <c r="W8" s="79">
        <f t="shared" si="3"/>
        <v>17.28</v>
      </c>
      <c r="X8" s="72">
        <f t="shared" si="1"/>
        <v>4</v>
      </c>
      <c r="Y8" s="79">
        <f t="shared" si="4"/>
        <v>18.03</v>
      </c>
      <c r="Z8" s="72">
        <f t="shared" si="1"/>
        <v>4</v>
      </c>
      <c r="AA8" s="79">
        <f t="shared" si="5"/>
        <v>19.53</v>
      </c>
      <c r="AB8" s="72">
        <f t="shared" si="1"/>
        <v>4</v>
      </c>
      <c r="AC8" s="43">
        <f t="shared" si="6"/>
        <v>19.035</v>
      </c>
      <c r="AD8" s="72">
        <f t="shared" si="1"/>
        <v>4</v>
      </c>
      <c r="AE8" s="43">
        <f t="shared" si="7"/>
        <v>17.82</v>
      </c>
      <c r="AF8" s="72">
        <f t="shared" si="1"/>
        <v>4</v>
      </c>
      <c r="AG8" s="65">
        <f t="shared" si="8"/>
        <v>16.425</v>
      </c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>J30</f>
        <v>4</v>
      </c>
      <c r="E9" s="128">
        <v>20.31</v>
      </c>
      <c r="F9" s="72">
        <f t="shared" si="0"/>
        <v>4</v>
      </c>
      <c r="G9" s="128">
        <v>23.475</v>
      </c>
      <c r="H9" s="72">
        <f t="shared" si="0"/>
        <v>4</v>
      </c>
      <c r="I9" s="128">
        <v>24.225</v>
      </c>
      <c r="J9" s="72">
        <f t="shared" si="0"/>
        <v>4</v>
      </c>
      <c r="K9" s="128">
        <v>24.78</v>
      </c>
      <c r="L9" s="72">
        <f t="shared" si="0"/>
        <v>4</v>
      </c>
      <c r="M9" s="130">
        <v>23.73</v>
      </c>
      <c r="N9" s="72">
        <f t="shared" si="0"/>
        <v>4</v>
      </c>
      <c r="O9" s="130">
        <v>23.715</v>
      </c>
      <c r="P9" s="72">
        <f t="shared" si="0"/>
        <v>4</v>
      </c>
      <c r="Q9" s="132">
        <v>14.49</v>
      </c>
      <c r="S9" s="48" t="s">
        <v>13</v>
      </c>
      <c r="T9" s="72">
        <f t="shared" si="1"/>
        <v>4</v>
      </c>
      <c r="U9" s="79">
        <f t="shared" si="2"/>
        <v>20.31</v>
      </c>
      <c r="V9" s="72">
        <f t="shared" si="1"/>
        <v>4</v>
      </c>
      <c r="W9" s="79">
        <f t="shared" si="3"/>
        <v>23.475</v>
      </c>
      <c r="X9" s="72">
        <f t="shared" si="1"/>
        <v>4</v>
      </c>
      <c r="Y9" s="79">
        <f t="shared" si="4"/>
        <v>24.225</v>
      </c>
      <c r="Z9" s="72">
        <f t="shared" si="1"/>
        <v>4</v>
      </c>
      <c r="AA9" s="79">
        <f t="shared" si="5"/>
        <v>24.78</v>
      </c>
      <c r="AB9" s="72">
        <f t="shared" si="1"/>
        <v>4</v>
      </c>
      <c r="AC9" s="43">
        <f t="shared" si="6"/>
        <v>23.73</v>
      </c>
      <c r="AD9" s="72">
        <f t="shared" si="1"/>
        <v>4</v>
      </c>
      <c r="AE9" s="43">
        <f t="shared" si="7"/>
        <v>23.715</v>
      </c>
      <c r="AF9" s="72">
        <f t="shared" si="1"/>
        <v>4</v>
      </c>
      <c r="AG9" s="65">
        <f t="shared" si="8"/>
        <v>14.49</v>
      </c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>J30</f>
        <v>4</v>
      </c>
      <c r="E10" s="128">
        <v>57.3</v>
      </c>
      <c r="F10" s="72">
        <f t="shared" si="0"/>
        <v>4</v>
      </c>
      <c r="G10" s="128">
        <v>101.04</v>
      </c>
      <c r="H10" s="72">
        <f t="shared" si="0"/>
        <v>4</v>
      </c>
      <c r="I10" s="128">
        <v>66.285</v>
      </c>
      <c r="J10" s="72">
        <f t="shared" si="0"/>
        <v>4</v>
      </c>
      <c r="K10" s="128">
        <v>84.12</v>
      </c>
      <c r="L10" s="72">
        <f t="shared" si="0"/>
        <v>4</v>
      </c>
      <c r="M10" s="130">
        <v>92.265</v>
      </c>
      <c r="N10" s="72">
        <f t="shared" si="0"/>
        <v>4</v>
      </c>
      <c r="O10" s="130">
        <v>68.535</v>
      </c>
      <c r="P10" s="72">
        <f t="shared" si="0"/>
        <v>4</v>
      </c>
      <c r="Q10" s="132">
        <v>12.93</v>
      </c>
      <c r="S10" s="48" t="s">
        <v>14</v>
      </c>
      <c r="T10" s="72">
        <f>$J$30</f>
        <v>4</v>
      </c>
      <c r="U10" s="79">
        <f t="shared" si="2"/>
        <v>57.3</v>
      </c>
      <c r="V10" s="72">
        <f>$J$30</f>
        <v>4</v>
      </c>
      <c r="W10" s="79">
        <f t="shared" si="3"/>
        <v>101.04</v>
      </c>
      <c r="X10" s="72">
        <f>$J$30</f>
        <v>4</v>
      </c>
      <c r="Y10" s="79">
        <f t="shared" si="4"/>
        <v>66.285</v>
      </c>
      <c r="Z10" s="72">
        <f>$J$30</f>
        <v>4</v>
      </c>
      <c r="AA10" s="79">
        <f t="shared" si="5"/>
        <v>84.12</v>
      </c>
      <c r="AB10" s="72">
        <f>$J$30</f>
        <v>4</v>
      </c>
      <c r="AC10" s="43">
        <f t="shared" si="6"/>
        <v>92.265</v>
      </c>
      <c r="AD10" s="72">
        <f>$J$30</f>
        <v>4</v>
      </c>
      <c r="AE10" s="43">
        <f t="shared" si="7"/>
        <v>68.535</v>
      </c>
      <c r="AF10" s="72">
        <f>$J$30</f>
        <v>4</v>
      </c>
      <c r="AG10" s="65">
        <f t="shared" si="8"/>
        <v>12.93</v>
      </c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3">
        <f>$C$30</f>
        <v>1</v>
      </c>
      <c r="E11" s="128">
        <v>89.745</v>
      </c>
      <c r="F11" s="73">
        <f>$C$30</f>
        <v>1</v>
      </c>
      <c r="G11" s="128">
        <v>157.425</v>
      </c>
      <c r="H11" s="73">
        <f>$C$30</f>
        <v>1</v>
      </c>
      <c r="I11" s="128">
        <v>110.67</v>
      </c>
      <c r="J11" s="73">
        <f>$C$30</f>
        <v>1</v>
      </c>
      <c r="K11" s="128">
        <v>146.175</v>
      </c>
      <c r="L11" s="73">
        <f>$C$30</f>
        <v>1</v>
      </c>
      <c r="M11" s="130">
        <v>120.48</v>
      </c>
      <c r="N11" s="73">
        <f>$C$30</f>
        <v>1</v>
      </c>
      <c r="O11" s="130">
        <v>95.85</v>
      </c>
      <c r="P11" s="73">
        <f>$C$30</f>
        <v>1</v>
      </c>
      <c r="Q11" s="132">
        <v>11.73</v>
      </c>
      <c r="S11" s="48" t="s">
        <v>15</v>
      </c>
      <c r="T11" s="73">
        <f>$C$30</f>
        <v>1</v>
      </c>
      <c r="U11" s="79">
        <f t="shared" si="2"/>
        <v>89.745</v>
      </c>
      <c r="V11" s="73">
        <f>$C$30</f>
        <v>1</v>
      </c>
      <c r="W11" s="79">
        <f t="shared" si="3"/>
        <v>157.425</v>
      </c>
      <c r="X11" s="73">
        <f>$C$30</f>
        <v>1</v>
      </c>
      <c r="Y11" s="79">
        <f t="shared" si="4"/>
        <v>110.67</v>
      </c>
      <c r="Z11" s="73">
        <f>$C$30</f>
        <v>1</v>
      </c>
      <c r="AA11" s="79">
        <f t="shared" si="5"/>
        <v>146.175</v>
      </c>
      <c r="AB11" s="73">
        <f>$C$30</f>
        <v>1</v>
      </c>
      <c r="AC11" s="43">
        <f t="shared" si="6"/>
        <v>120.48</v>
      </c>
      <c r="AD11" s="73">
        <f>$C$30</f>
        <v>1</v>
      </c>
      <c r="AE11" s="43">
        <f t="shared" si="7"/>
        <v>95.85</v>
      </c>
      <c r="AF11" s="73">
        <f>$C$30</f>
        <v>1</v>
      </c>
      <c r="AG11" s="65">
        <f t="shared" si="8"/>
        <v>11.73</v>
      </c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3">
        <f aca="true" t="shared" si="9" ref="D12:P16">$C$30</f>
        <v>1</v>
      </c>
      <c r="E12" s="128">
        <v>118.995</v>
      </c>
      <c r="F12" s="73">
        <f t="shared" si="9"/>
        <v>1</v>
      </c>
      <c r="G12" s="128">
        <v>164.925</v>
      </c>
      <c r="H12" s="73">
        <f t="shared" si="9"/>
        <v>1</v>
      </c>
      <c r="I12" s="128">
        <v>108.225</v>
      </c>
      <c r="J12" s="73">
        <f t="shared" si="9"/>
        <v>1</v>
      </c>
      <c r="K12" s="128">
        <v>130.86</v>
      </c>
      <c r="L12" s="73">
        <f t="shared" si="9"/>
        <v>1</v>
      </c>
      <c r="M12" s="130">
        <v>108.03</v>
      </c>
      <c r="N12" s="73">
        <f t="shared" si="9"/>
        <v>1</v>
      </c>
      <c r="O12" s="130">
        <v>95.25</v>
      </c>
      <c r="P12" s="73">
        <f t="shared" si="9"/>
        <v>1</v>
      </c>
      <c r="Q12" s="132">
        <v>10.605</v>
      </c>
      <c r="S12" s="48" t="s">
        <v>16</v>
      </c>
      <c r="T12" s="73">
        <f aca="true" t="shared" si="10" ref="T12:AF16">$C$30</f>
        <v>1</v>
      </c>
      <c r="U12" s="79">
        <f t="shared" si="2"/>
        <v>118.995</v>
      </c>
      <c r="V12" s="73">
        <f t="shared" si="10"/>
        <v>1</v>
      </c>
      <c r="W12" s="79">
        <f t="shared" si="3"/>
        <v>164.925</v>
      </c>
      <c r="X12" s="73">
        <f t="shared" si="10"/>
        <v>1</v>
      </c>
      <c r="Y12" s="79">
        <f t="shared" si="4"/>
        <v>108.225</v>
      </c>
      <c r="Z12" s="73">
        <f t="shared" si="10"/>
        <v>1</v>
      </c>
      <c r="AA12" s="79">
        <f t="shared" si="5"/>
        <v>130.86</v>
      </c>
      <c r="AB12" s="73">
        <f t="shared" si="10"/>
        <v>1</v>
      </c>
      <c r="AC12" s="43">
        <f t="shared" si="6"/>
        <v>108.03</v>
      </c>
      <c r="AD12" s="73">
        <f t="shared" si="10"/>
        <v>1</v>
      </c>
      <c r="AE12" s="43">
        <f t="shared" si="7"/>
        <v>95.25</v>
      </c>
      <c r="AF12" s="73">
        <f t="shared" si="10"/>
        <v>1</v>
      </c>
      <c r="AG12" s="65">
        <f t="shared" si="8"/>
        <v>10.605</v>
      </c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3">
        <f t="shared" si="9"/>
        <v>1</v>
      </c>
      <c r="E13" s="128">
        <v>85.47</v>
      </c>
      <c r="F13" s="73">
        <f t="shared" si="9"/>
        <v>1</v>
      </c>
      <c r="G13" s="128">
        <v>123.78</v>
      </c>
      <c r="H13" s="73">
        <f t="shared" si="9"/>
        <v>1</v>
      </c>
      <c r="I13" s="128">
        <v>98.91</v>
      </c>
      <c r="J13" s="73">
        <f t="shared" si="9"/>
        <v>1</v>
      </c>
      <c r="K13" s="128">
        <v>143.565</v>
      </c>
      <c r="L13" s="73">
        <f t="shared" si="9"/>
        <v>1</v>
      </c>
      <c r="M13" s="130">
        <v>108.09</v>
      </c>
      <c r="N13" s="73">
        <f t="shared" si="9"/>
        <v>1</v>
      </c>
      <c r="O13" s="130">
        <v>86.46</v>
      </c>
      <c r="P13" s="73">
        <f t="shared" si="9"/>
        <v>1</v>
      </c>
      <c r="Q13" s="132">
        <v>8.955</v>
      </c>
      <c r="S13" s="48" t="s">
        <v>17</v>
      </c>
      <c r="T13" s="73">
        <f t="shared" si="10"/>
        <v>1</v>
      </c>
      <c r="U13" s="79">
        <f t="shared" si="2"/>
        <v>85.47</v>
      </c>
      <c r="V13" s="73">
        <f t="shared" si="10"/>
        <v>1</v>
      </c>
      <c r="W13" s="79">
        <f t="shared" si="3"/>
        <v>123.78</v>
      </c>
      <c r="X13" s="73">
        <f t="shared" si="10"/>
        <v>1</v>
      </c>
      <c r="Y13" s="79">
        <f t="shared" si="4"/>
        <v>98.91</v>
      </c>
      <c r="Z13" s="73">
        <f t="shared" si="10"/>
        <v>1</v>
      </c>
      <c r="AA13" s="79">
        <f t="shared" si="5"/>
        <v>143.565</v>
      </c>
      <c r="AB13" s="73">
        <f t="shared" si="10"/>
        <v>1</v>
      </c>
      <c r="AC13" s="43">
        <f t="shared" si="6"/>
        <v>108.09</v>
      </c>
      <c r="AD13" s="73">
        <f t="shared" si="10"/>
        <v>1</v>
      </c>
      <c r="AE13" s="43">
        <f t="shared" si="7"/>
        <v>86.46</v>
      </c>
      <c r="AF13" s="73">
        <f t="shared" si="10"/>
        <v>1</v>
      </c>
      <c r="AG13" s="65">
        <f t="shared" si="8"/>
        <v>8.955</v>
      </c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3">
        <f t="shared" si="9"/>
        <v>1</v>
      </c>
      <c r="E14" s="128">
        <v>88.65</v>
      </c>
      <c r="F14" s="73">
        <f t="shared" si="9"/>
        <v>1</v>
      </c>
      <c r="G14" s="128">
        <v>109.38</v>
      </c>
      <c r="H14" s="73">
        <f t="shared" si="9"/>
        <v>1</v>
      </c>
      <c r="I14" s="128">
        <v>88.185</v>
      </c>
      <c r="J14" s="73">
        <f t="shared" si="9"/>
        <v>1</v>
      </c>
      <c r="K14" s="128">
        <v>100.155</v>
      </c>
      <c r="L14" s="73">
        <f t="shared" si="9"/>
        <v>1</v>
      </c>
      <c r="M14" s="130">
        <v>96.765</v>
      </c>
      <c r="N14" s="73">
        <f t="shared" si="9"/>
        <v>1</v>
      </c>
      <c r="O14" s="130">
        <v>94.29</v>
      </c>
      <c r="P14" s="73">
        <f t="shared" si="9"/>
        <v>1</v>
      </c>
      <c r="Q14" s="132">
        <v>10.59</v>
      </c>
      <c r="S14" s="48" t="s">
        <v>18</v>
      </c>
      <c r="T14" s="73">
        <f t="shared" si="10"/>
        <v>1</v>
      </c>
      <c r="U14" s="79">
        <f t="shared" si="2"/>
        <v>88.65</v>
      </c>
      <c r="V14" s="73">
        <f t="shared" si="10"/>
        <v>1</v>
      </c>
      <c r="W14" s="79">
        <f t="shared" si="3"/>
        <v>109.38</v>
      </c>
      <c r="X14" s="73">
        <f t="shared" si="10"/>
        <v>1</v>
      </c>
      <c r="Y14" s="79">
        <f t="shared" si="4"/>
        <v>88.185</v>
      </c>
      <c r="Z14" s="73">
        <f t="shared" si="10"/>
        <v>1</v>
      </c>
      <c r="AA14" s="79">
        <f t="shared" si="5"/>
        <v>100.155</v>
      </c>
      <c r="AB14" s="73">
        <f t="shared" si="10"/>
        <v>1</v>
      </c>
      <c r="AC14" s="43">
        <f t="shared" si="6"/>
        <v>96.765</v>
      </c>
      <c r="AD14" s="73">
        <f t="shared" si="10"/>
        <v>1</v>
      </c>
      <c r="AE14" s="43">
        <f t="shared" si="7"/>
        <v>94.29</v>
      </c>
      <c r="AF14" s="73">
        <f t="shared" si="10"/>
        <v>1</v>
      </c>
      <c r="AG14" s="65">
        <f t="shared" si="8"/>
        <v>10.59</v>
      </c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3">
        <f t="shared" si="9"/>
        <v>1</v>
      </c>
      <c r="E15" s="128">
        <v>92.1</v>
      </c>
      <c r="F15" s="73">
        <f t="shared" si="9"/>
        <v>1</v>
      </c>
      <c r="G15" s="128">
        <v>146.505</v>
      </c>
      <c r="H15" s="73">
        <f t="shared" si="9"/>
        <v>1</v>
      </c>
      <c r="I15" s="128">
        <v>95.475</v>
      </c>
      <c r="J15" s="73">
        <f t="shared" si="9"/>
        <v>1</v>
      </c>
      <c r="K15" s="128">
        <v>147.525</v>
      </c>
      <c r="L15" s="73">
        <f t="shared" si="9"/>
        <v>1</v>
      </c>
      <c r="M15" s="130">
        <v>113.52</v>
      </c>
      <c r="N15" s="73">
        <f t="shared" si="9"/>
        <v>1</v>
      </c>
      <c r="O15" s="130">
        <v>84.84</v>
      </c>
      <c r="P15" s="73">
        <f t="shared" si="9"/>
        <v>1</v>
      </c>
      <c r="Q15" s="132">
        <v>9.015</v>
      </c>
      <c r="S15" s="48" t="s">
        <v>19</v>
      </c>
      <c r="T15" s="73">
        <f t="shared" si="10"/>
        <v>1</v>
      </c>
      <c r="U15" s="79">
        <f t="shared" si="2"/>
        <v>92.1</v>
      </c>
      <c r="V15" s="73">
        <f t="shared" si="10"/>
        <v>1</v>
      </c>
      <c r="W15" s="79">
        <f t="shared" si="3"/>
        <v>146.505</v>
      </c>
      <c r="X15" s="73">
        <f t="shared" si="10"/>
        <v>1</v>
      </c>
      <c r="Y15" s="79">
        <f t="shared" si="4"/>
        <v>95.475</v>
      </c>
      <c r="Z15" s="73">
        <f t="shared" si="10"/>
        <v>1</v>
      </c>
      <c r="AA15" s="79">
        <f t="shared" si="5"/>
        <v>147.525</v>
      </c>
      <c r="AB15" s="73">
        <f t="shared" si="10"/>
        <v>1</v>
      </c>
      <c r="AC15" s="43">
        <f t="shared" si="6"/>
        <v>113.52</v>
      </c>
      <c r="AD15" s="73">
        <f t="shared" si="10"/>
        <v>1</v>
      </c>
      <c r="AE15" s="43">
        <f t="shared" si="7"/>
        <v>84.84</v>
      </c>
      <c r="AF15" s="73">
        <f t="shared" si="10"/>
        <v>1</v>
      </c>
      <c r="AG15" s="65">
        <f t="shared" si="8"/>
        <v>9.015</v>
      </c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3">
        <f t="shared" si="9"/>
        <v>1</v>
      </c>
      <c r="E16" s="128">
        <v>87.195</v>
      </c>
      <c r="F16" s="73">
        <f t="shared" si="9"/>
        <v>1</v>
      </c>
      <c r="G16" s="128">
        <v>119.385</v>
      </c>
      <c r="H16" s="73">
        <f t="shared" si="9"/>
        <v>1</v>
      </c>
      <c r="I16" s="128">
        <v>88.095</v>
      </c>
      <c r="J16" s="73">
        <f t="shared" si="9"/>
        <v>1</v>
      </c>
      <c r="K16" s="128">
        <v>128.61</v>
      </c>
      <c r="L16" s="73">
        <f t="shared" si="9"/>
        <v>1</v>
      </c>
      <c r="M16" s="130">
        <v>115.695</v>
      </c>
      <c r="N16" s="73">
        <f t="shared" si="9"/>
        <v>1</v>
      </c>
      <c r="O16" s="130">
        <v>23.04</v>
      </c>
      <c r="P16" s="73">
        <f t="shared" si="9"/>
        <v>1</v>
      </c>
      <c r="Q16" s="132">
        <v>9.12</v>
      </c>
      <c r="S16" s="48" t="s">
        <v>20</v>
      </c>
      <c r="T16" s="73">
        <f t="shared" si="10"/>
        <v>1</v>
      </c>
      <c r="U16" s="79">
        <f t="shared" si="2"/>
        <v>87.195</v>
      </c>
      <c r="V16" s="73">
        <f t="shared" si="10"/>
        <v>1</v>
      </c>
      <c r="W16" s="79">
        <f t="shared" si="3"/>
        <v>119.385</v>
      </c>
      <c r="X16" s="73">
        <f t="shared" si="10"/>
        <v>1</v>
      </c>
      <c r="Y16" s="79">
        <f t="shared" si="4"/>
        <v>88.095</v>
      </c>
      <c r="Z16" s="73">
        <f t="shared" si="10"/>
        <v>1</v>
      </c>
      <c r="AA16" s="79">
        <f t="shared" si="5"/>
        <v>128.61</v>
      </c>
      <c r="AB16" s="73">
        <f t="shared" si="10"/>
        <v>1</v>
      </c>
      <c r="AC16" s="43">
        <f t="shared" si="6"/>
        <v>115.695</v>
      </c>
      <c r="AD16" s="73">
        <f t="shared" si="10"/>
        <v>1</v>
      </c>
      <c r="AE16" s="43">
        <f t="shared" si="7"/>
        <v>23.04</v>
      </c>
      <c r="AF16" s="73">
        <f t="shared" si="10"/>
        <v>1</v>
      </c>
      <c r="AG16" s="65">
        <f t="shared" si="8"/>
        <v>9.12</v>
      </c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>J30</f>
        <v>4</v>
      </c>
      <c r="E17" s="128">
        <v>91.11</v>
      </c>
      <c r="F17" s="72">
        <f aca="true" t="shared" si="11" ref="F17:P19">$J$30</f>
        <v>4</v>
      </c>
      <c r="G17" s="128">
        <v>142.08</v>
      </c>
      <c r="H17" s="72">
        <f t="shared" si="11"/>
        <v>4</v>
      </c>
      <c r="I17" s="128">
        <v>86.22</v>
      </c>
      <c r="J17" s="72">
        <f t="shared" si="11"/>
        <v>4</v>
      </c>
      <c r="K17" s="128">
        <v>148.53</v>
      </c>
      <c r="L17" s="72">
        <f t="shared" si="11"/>
        <v>4</v>
      </c>
      <c r="M17" s="130">
        <v>107.76</v>
      </c>
      <c r="N17" s="72">
        <f t="shared" si="11"/>
        <v>4</v>
      </c>
      <c r="O17" s="130">
        <v>22.35</v>
      </c>
      <c r="P17" s="72">
        <f t="shared" si="11"/>
        <v>4</v>
      </c>
      <c r="Q17" s="132">
        <v>8.595</v>
      </c>
      <c r="S17" s="48" t="s">
        <v>21</v>
      </c>
      <c r="T17" s="72">
        <f>$J$30</f>
        <v>4</v>
      </c>
      <c r="U17" s="79">
        <f t="shared" si="2"/>
        <v>91.11</v>
      </c>
      <c r="V17" s="72">
        <f>$J$30</f>
        <v>4</v>
      </c>
      <c r="W17" s="79">
        <f t="shared" si="3"/>
        <v>142.08</v>
      </c>
      <c r="X17" s="72">
        <f>$J$30</f>
        <v>4</v>
      </c>
      <c r="Y17" s="79">
        <f t="shared" si="4"/>
        <v>86.22</v>
      </c>
      <c r="Z17" s="72">
        <f>$J$30</f>
        <v>4</v>
      </c>
      <c r="AA17" s="79">
        <f t="shared" si="5"/>
        <v>148.53</v>
      </c>
      <c r="AB17" s="72">
        <f>$J$30</f>
        <v>4</v>
      </c>
      <c r="AC17" s="43">
        <f t="shared" si="6"/>
        <v>107.76</v>
      </c>
      <c r="AD17" s="72">
        <f>$J$30</f>
        <v>4</v>
      </c>
      <c r="AE17" s="43">
        <f t="shared" si="7"/>
        <v>22.35</v>
      </c>
      <c r="AF17" s="72">
        <f>$J$30</f>
        <v>4</v>
      </c>
      <c r="AG17" s="65">
        <f t="shared" si="8"/>
        <v>8.595</v>
      </c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>J30</f>
        <v>4</v>
      </c>
      <c r="E18" s="128">
        <v>111.24</v>
      </c>
      <c r="F18" s="72">
        <f t="shared" si="11"/>
        <v>4</v>
      </c>
      <c r="G18" s="128">
        <v>108.015</v>
      </c>
      <c r="H18" s="72">
        <f t="shared" si="11"/>
        <v>4</v>
      </c>
      <c r="I18" s="128">
        <v>80.07</v>
      </c>
      <c r="J18" s="72">
        <f t="shared" si="11"/>
        <v>4</v>
      </c>
      <c r="K18" s="128">
        <v>103.32</v>
      </c>
      <c r="L18" s="72">
        <f t="shared" si="11"/>
        <v>4</v>
      </c>
      <c r="M18" s="130">
        <v>101.145</v>
      </c>
      <c r="N18" s="72">
        <f t="shared" si="11"/>
        <v>4</v>
      </c>
      <c r="O18" s="130">
        <v>14.055</v>
      </c>
      <c r="P18" s="72">
        <f t="shared" si="11"/>
        <v>4</v>
      </c>
      <c r="Q18" s="132">
        <v>10.575</v>
      </c>
      <c r="S18" s="48" t="s">
        <v>22</v>
      </c>
      <c r="T18" s="72">
        <f aca="true" t="shared" si="12" ref="T18:AF22">$J$30</f>
        <v>4</v>
      </c>
      <c r="U18" s="79">
        <f t="shared" si="2"/>
        <v>111.24</v>
      </c>
      <c r="V18" s="72">
        <f t="shared" si="12"/>
        <v>4</v>
      </c>
      <c r="W18" s="79">
        <f t="shared" si="3"/>
        <v>108.015</v>
      </c>
      <c r="X18" s="72">
        <f t="shared" si="12"/>
        <v>4</v>
      </c>
      <c r="Y18" s="79">
        <f t="shared" si="4"/>
        <v>80.07</v>
      </c>
      <c r="Z18" s="72">
        <f t="shared" si="12"/>
        <v>4</v>
      </c>
      <c r="AA18" s="79">
        <f t="shared" si="5"/>
        <v>103.32</v>
      </c>
      <c r="AB18" s="72">
        <f t="shared" si="12"/>
        <v>4</v>
      </c>
      <c r="AC18" s="43">
        <f t="shared" si="6"/>
        <v>101.145</v>
      </c>
      <c r="AD18" s="72">
        <f t="shared" si="12"/>
        <v>4</v>
      </c>
      <c r="AE18" s="43">
        <f t="shared" si="7"/>
        <v>14.055</v>
      </c>
      <c r="AF18" s="72">
        <f t="shared" si="12"/>
        <v>4</v>
      </c>
      <c r="AG18" s="65">
        <f t="shared" si="8"/>
        <v>10.575</v>
      </c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>J30</f>
        <v>4</v>
      </c>
      <c r="E19" s="128">
        <v>126.66</v>
      </c>
      <c r="F19" s="72">
        <f t="shared" si="11"/>
        <v>4</v>
      </c>
      <c r="G19" s="128">
        <v>134.715</v>
      </c>
      <c r="H19" s="72">
        <f t="shared" si="11"/>
        <v>4</v>
      </c>
      <c r="I19" s="128">
        <v>133.095</v>
      </c>
      <c r="J19" s="72">
        <f t="shared" si="11"/>
        <v>4</v>
      </c>
      <c r="K19" s="128">
        <v>115.08</v>
      </c>
      <c r="L19" s="72">
        <f t="shared" si="11"/>
        <v>4</v>
      </c>
      <c r="M19" s="130">
        <v>98.22</v>
      </c>
      <c r="N19" s="72">
        <f t="shared" si="11"/>
        <v>4</v>
      </c>
      <c r="O19" s="130">
        <v>9.855</v>
      </c>
      <c r="P19" s="72">
        <f t="shared" si="11"/>
        <v>4</v>
      </c>
      <c r="Q19" s="132">
        <v>9.81</v>
      </c>
      <c r="S19" s="48" t="s">
        <v>23</v>
      </c>
      <c r="T19" s="72">
        <f t="shared" si="12"/>
        <v>4</v>
      </c>
      <c r="U19" s="79">
        <f t="shared" si="2"/>
        <v>126.66</v>
      </c>
      <c r="V19" s="72">
        <f t="shared" si="12"/>
        <v>4</v>
      </c>
      <c r="W19" s="79">
        <f t="shared" si="3"/>
        <v>134.715</v>
      </c>
      <c r="X19" s="72">
        <f t="shared" si="12"/>
        <v>4</v>
      </c>
      <c r="Y19" s="79">
        <f t="shared" si="4"/>
        <v>133.095</v>
      </c>
      <c r="Z19" s="72">
        <f t="shared" si="12"/>
        <v>4</v>
      </c>
      <c r="AA19" s="79">
        <f t="shared" si="5"/>
        <v>115.08</v>
      </c>
      <c r="AB19" s="72">
        <f t="shared" si="12"/>
        <v>4</v>
      </c>
      <c r="AC19" s="43">
        <f t="shared" si="6"/>
        <v>98.22</v>
      </c>
      <c r="AD19" s="72">
        <f t="shared" si="12"/>
        <v>4</v>
      </c>
      <c r="AE19" s="43">
        <f t="shared" si="7"/>
        <v>9.855</v>
      </c>
      <c r="AF19" s="72">
        <f t="shared" si="12"/>
        <v>4</v>
      </c>
      <c r="AG19" s="65">
        <f t="shared" si="8"/>
        <v>9.81</v>
      </c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4">
        <f>E30</f>
        <v>2</v>
      </c>
      <c r="E20" s="128">
        <v>137.28</v>
      </c>
      <c r="F20" s="74">
        <f>$E$30</f>
        <v>2</v>
      </c>
      <c r="G20" s="128">
        <v>126.075</v>
      </c>
      <c r="H20" s="74">
        <f>$E$30</f>
        <v>2</v>
      </c>
      <c r="I20" s="128">
        <v>133.635</v>
      </c>
      <c r="J20" s="74">
        <f>$E$30</f>
        <v>2</v>
      </c>
      <c r="K20" s="128">
        <v>101.67</v>
      </c>
      <c r="L20" s="74">
        <f>$E$30</f>
        <v>2</v>
      </c>
      <c r="M20" s="130">
        <v>93.285</v>
      </c>
      <c r="N20" s="74">
        <f>$E$30</f>
        <v>2</v>
      </c>
      <c r="O20" s="130">
        <v>11.4</v>
      </c>
      <c r="P20" s="74">
        <f>$E$30</f>
        <v>2</v>
      </c>
      <c r="Q20" s="132">
        <v>9</v>
      </c>
      <c r="S20" s="48" t="s">
        <v>24</v>
      </c>
      <c r="T20" s="72">
        <f t="shared" si="12"/>
        <v>4</v>
      </c>
      <c r="U20" s="79">
        <f t="shared" si="2"/>
        <v>137.28</v>
      </c>
      <c r="V20" s="72">
        <f t="shared" si="12"/>
        <v>4</v>
      </c>
      <c r="W20" s="79">
        <f t="shared" si="3"/>
        <v>126.075</v>
      </c>
      <c r="X20" s="72">
        <f t="shared" si="12"/>
        <v>4</v>
      </c>
      <c r="Y20" s="79">
        <f t="shared" si="4"/>
        <v>133.635</v>
      </c>
      <c r="Z20" s="72">
        <f t="shared" si="12"/>
        <v>4</v>
      </c>
      <c r="AA20" s="79">
        <f t="shared" si="5"/>
        <v>101.67</v>
      </c>
      <c r="AB20" s="72">
        <f t="shared" si="12"/>
        <v>4</v>
      </c>
      <c r="AC20" s="43">
        <f t="shared" si="6"/>
        <v>93.285</v>
      </c>
      <c r="AD20" s="72">
        <f t="shared" si="12"/>
        <v>4</v>
      </c>
      <c r="AE20" s="43">
        <f t="shared" si="7"/>
        <v>11.4</v>
      </c>
      <c r="AF20" s="72">
        <f t="shared" si="12"/>
        <v>4</v>
      </c>
      <c r="AG20" s="65">
        <f t="shared" si="8"/>
        <v>9</v>
      </c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4">
        <f>E30</f>
        <v>2</v>
      </c>
      <c r="E21" s="128">
        <v>119.475</v>
      </c>
      <c r="F21" s="74">
        <f aca="true" t="shared" si="13" ref="F21:P25">$E$30</f>
        <v>2</v>
      </c>
      <c r="G21" s="128">
        <v>127.38</v>
      </c>
      <c r="H21" s="74">
        <f t="shared" si="13"/>
        <v>2</v>
      </c>
      <c r="I21" s="128">
        <v>119.58</v>
      </c>
      <c r="J21" s="74">
        <f t="shared" si="13"/>
        <v>2</v>
      </c>
      <c r="K21" s="128">
        <v>154.455</v>
      </c>
      <c r="L21" s="74">
        <f t="shared" si="13"/>
        <v>2</v>
      </c>
      <c r="M21" s="130">
        <v>108.3</v>
      </c>
      <c r="N21" s="74">
        <f t="shared" si="13"/>
        <v>2</v>
      </c>
      <c r="O21" s="130">
        <v>12.18</v>
      </c>
      <c r="P21" s="74">
        <f t="shared" si="13"/>
        <v>2</v>
      </c>
      <c r="Q21" s="132">
        <v>10.155</v>
      </c>
      <c r="S21" s="48" t="s">
        <v>25</v>
      </c>
      <c r="T21" s="72">
        <f t="shared" si="12"/>
        <v>4</v>
      </c>
      <c r="U21" s="79">
        <f t="shared" si="2"/>
        <v>119.475</v>
      </c>
      <c r="V21" s="72">
        <f t="shared" si="12"/>
        <v>4</v>
      </c>
      <c r="W21" s="79">
        <f t="shared" si="3"/>
        <v>127.38</v>
      </c>
      <c r="X21" s="72">
        <f t="shared" si="12"/>
        <v>4</v>
      </c>
      <c r="Y21" s="79">
        <f t="shared" si="4"/>
        <v>119.58</v>
      </c>
      <c r="Z21" s="72">
        <f t="shared" si="12"/>
        <v>4</v>
      </c>
      <c r="AA21" s="79">
        <f t="shared" si="5"/>
        <v>154.455</v>
      </c>
      <c r="AB21" s="72">
        <f t="shared" si="12"/>
        <v>4</v>
      </c>
      <c r="AC21" s="43">
        <f t="shared" si="6"/>
        <v>108.3</v>
      </c>
      <c r="AD21" s="72">
        <f t="shared" si="12"/>
        <v>4</v>
      </c>
      <c r="AE21" s="43">
        <f t="shared" si="7"/>
        <v>12.18</v>
      </c>
      <c r="AF21" s="72">
        <f t="shared" si="12"/>
        <v>4</v>
      </c>
      <c r="AG21" s="65">
        <f t="shared" si="8"/>
        <v>10.155</v>
      </c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4">
        <f>E30</f>
        <v>2</v>
      </c>
      <c r="E22" s="128">
        <v>113.28</v>
      </c>
      <c r="F22" s="74">
        <f t="shared" si="13"/>
        <v>2</v>
      </c>
      <c r="G22" s="128">
        <v>112.95</v>
      </c>
      <c r="H22" s="74">
        <f t="shared" si="13"/>
        <v>2</v>
      </c>
      <c r="I22" s="128">
        <v>121.575</v>
      </c>
      <c r="J22" s="74">
        <f t="shared" si="13"/>
        <v>2</v>
      </c>
      <c r="K22" s="128">
        <v>125.7</v>
      </c>
      <c r="L22" s="74">
        <f t="shared" si="13"/>
        <v>2</v>
      </c>
      <c r="M22" s="130">
        <v>95.97</v>
      </c>
      <c r="N22" s="74">
        <f t="shared" si="13"/>
        <v>2</v>
      </c>
      <c r="O22" s="130">
        <v>15.69</v>
      </c>
      <c r="P22" s="74">
        <f t="shared" si="13"/>
        <v>2</v>
      </c>
      <c r="Q22" s="132">
        <v>15.285</v>
      </c>
      <c r="S22" s="48" t="s">
        <v>26</v>
      </c>
      <c r="T22" s="72">
        <f t="shared" si="12"/>
        <v>4</v>
      </c>
      <c r="U22" s="79">
        <f t="shared" si="2"/>
        <v>113.28</v>
      </c>
      <c r="V22" s="72">
        <f t="shared" si="12"/>
        <v>4</v>
      </c>
      <c r="W22" s="79">
        <f t="shared" si="3"/>
        <v>112.95</v>
      </c>
      <c r="X22" s="72">
        <f t="shared" si="12"/>
        <v>4</v>
      </c>
      <c r="Y22" s="79">
        <f t="shared" si="4"/>
        <v>121.575</v>
      </c>
      <c r="Z22" s="72">
        <f t="shared" si="12"/>
        <v>4</v>
      </c>
      <c r="AA22" s="79">
        <f t="shared" si="5"/>
        <v>125.7</v>
      </c>
      <c r="AB22" s="72">
        <f t="shared" si="12"/>
        <v>4</v>
      </c>
      <c r="AC22" s="43">
        <f t="shared" si="6"/>
        <v>95.97</v>
      </c>
      <c r="AD22" s="72">
        <f t="shared" si="12"/>
        <v>4</v>
      </c>
      <c r="AE22" s="43">
        <f t="shared" si="7"/>
        <v>15.69</v>
      </c>
      <c r="AF22" s="72">
        <f t="shared" si="12"/>
        <v>4</v>
      </c>
      <c r="AG22" s="65">
        <f t="shared" si="8"/>
        <v>15.285</v>
      </c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4">
        <f>E30</f>
        <v>2</v>
      </c>
      <c r="E23" s="128">
        <v>124.62</v>
      </c>
      <c r="F23" s="74">
        <f t="shared" si="13"/>
        <v>2</v>
      </c>
      <c r="G23" s="128">
        <v>107.985</v>
      </c>
      <c r="H23" s="74">
        <f t="shared" si="13"/>
        <v>2</v>
      </c>
      <c r="I23" s="128">
        <v>128.94</v>
      </c>
      <c r="J23" s="74">
        <f t="shared" si="13"/>
        <v>2</v>
      </c>
      <c r="K23" s="128">
        <v>138.015</v>
      </c>
      <c r="L23" s="74">
        <f t="shared" si="13"/>
        <v>2</v>
      </c>
      <c r="M23" s="130">
        <v>102.915</v>
      </c>
      <c r="N23" s="74">
        <f t="shared" si="13"/>
        <v>2</v>
      </c>
      <c r="O23" s="130">
        <v>15.735</v>
      </c>
      <c r="P23" s="74">
        <f t="shared" si="13"/>
        <v>2</v>
      </c>
      <c r="Q23" s="132">
        <v>14.13</v>
      </c>
      <c r="S23" s="48" t="s">
        <v>27</v>
      </c>
      <c r="T23" s="74">
        <f aca="true" t="shared" si="14" ref="T21:AF25">$E$30</f>
        <v>2</v>
      </c>
      <c r="U23" s="79">
        <f t="shared" si="2"/>
        <v>124.62</v>
      </c>
      <c r="V23" s="74">
        <f t="shared" si="14"/>
        <v>2</v>
      </c>
      <c r="W23" s="79">
        <f t="shared" si="3"/>
        <v>107.985</v>
      </c>
      <c r="X23" s="74">
        <f t="shared" si="14"/>
        <v>2</v>
      </c>
      <c r="Y23" s="79">
        <f t="shared" si="4"/>
        <v>128.94</v>
      </c>
      <c r="Z23" s="74">
        <f t="shared" si="14"/>
        <v>2</v>
      </c>
      <c r="AA23" s="79">
        <f t="shared" si="5"/>
        <v>138.015</v>
      </c>
      <c r="AB23" s="74">
        <f t="shared" si="14"/>
        <v>2</v>
      </c>
      <c r="AC23" s="43">
        <f t="shared" si="6"/>
        <v>102.915</v>
      </c>
      <c r="AD23" s="74">
        <f t="shared" si="14"/>
        <v>2</v>
      </c>
      <c r="AE23" s="43">
        <f t="shared" si="7"/>
        <v>15.735</v>
      </c>
      <c r="AF23" s="74">
        <f t="shared" si="14"/>
        <v>2</v>
      </c>
      <c r="AG23" s="65">
        <f t="shared" si="8"/>
        <v>14.13</v>
      </c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4">
        <f>E30</f>
        <v>2</v>
      </c>
      <c r="E24" s="128">
        <v>133.23</v>
      </c>
      <c r="F24" s="74">
        <f t="shared" si="13"/>
        <v>2</v>
      </c>
      <c r="G24" s="128">
        <v>132.24</v>
      </c>
      <c r="H24" s="74">
        <f t="shared" si="13"/>
        <v>2</v>
      </c>
      <c r="I24" s="128">
        <v>150.63</v>
      </c>
      <c r="J24" s="74">
        <f t="shared" si="13"/>
        <v>2</v>
      </c>
      <c r="K24" s="128">
        <v>132.405</v>
      </c>
      <c r="L24" s="74">
        <f t="shared" si="13"/>
        <v>2</v>
      </c>
      <c r="M24" s="130">
        <v>104.22</v>
      </c>
      <c r="N24" s="74">
        <f t="shared" si="13"/>
        <v>2</v>
      </c>
      <c r="O24" s="130">
        <v>16.005</v>
      </c>
      <c r="P24" s="74">
        <f t="shared" si="13"/>
        <v>2</v>
      </c>
      <c r="Q24" s="132">
        <v>14.175</v>
      </c>
      <c r="S24" s="48" t="s">
        <v>28</v>
      </c>
      <c r="T24" s="74">
        <f t="shared" si="14"/>
        <v>2</v>
      </c>
      <c r="U24" s="79">
        <f t="shared" si="2"/>
        <v>133.23</v>
      </c>
      <c r="V24" s="74">
        <f t="shared" si="14"/>
        <v>2</v>
      </c>
      <c r="W24" s="79">
        <f t="shared" si="3"/>
        <v>132.24</v>
      </c>
      <c r="X24" s="74">
        <f t="shared" si="14"/>
        <v>2</v>
      </c>
      <c r="Y24" s="79">
        <f t="shared" si="4"/>
        <v>150.63</v>
      </c>
      <c r="Z24" s="74">
        <f t="shared" si="14"/>
        <v>2</v>
      </c>
      <c r="AA24" s="79">
        <f t="shared" si="5"/>
        <v>132.405</v>
      </c>
      <c r="AB24" s="74">
        <f t="shared" si="14"/>
        <v>2</v>
      </c>
      <c r="AC24" s="43">
        <f t="shared" si="6"/>
        <v>104.22</v>
      </c>
      <c r="AD24" s="74">
        <f t="shared" si="14"/>
        <v>2</v>
      </c>
      <c r="AE24" s="43">
        <f t="shared" si="7"/>
        <v>16.005</v>
      </c>
      <c r="AF24" s="74">
        <f t="shared" si="14"/>
        <v>2</v>
      </c>
      <c r="AG24" s="65">
        <f t="shared" si="8"/>
        <v>14.175</v>
      </c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2">
        <f aca="true" t="shared" si="15" ref="D25:P27">$J$30</f>
        <v>4</v>
      </c>
      <c r="E25" s="128">
        <v>110.265</v>
      </c>
      <c r="F25" s="72">
        <f t="shared" si="15"/>
        <v>4</v>
      </c>
      <c r="G25" s="128">
        <v>115.035</v>
      </c>
      <c r="H25" s="72">
        <f t="shared" si="15"/>
        <v>4</v>
      </c>
      <c r="I25" s="128">
        <v>129.465</v>
      </c>
      <c r="J25" s="72">
        <f t="shared" si="15"/>
        <v>4</v>
      </c>
      <c r="K25" s="128">
        <v>134.28</v>
      </c>
      <c r="L25" s="72">
        <f t="shared" si="15"/>
        <v>4</v>
      </c>
      <c r="M25" s="130">
        <v>87.855</v>
      </c>
      <c r="N25" s="72">
        <f t="shared" si="15"/>
        <v>4</v>
      </c>
      <c r="O25" s="130">
        <v>14.445</v>
      </c>
      <c r="P25" s="72">
        <f t="shared" si="15"/>
        <v>4</v>
      </c>
      <c r="Q25" s="132">
        <v>14.73</v>
      </c>
      <c r="S25" s="48" t="s">
        <v>29</v>
      </c>
      <c r="T25" s="74">
        <f t="shared" si="14"/>
        <v>2</v>
      </c>
      <c r="U25" s="79">
        <f t="shared" si="2"/>
        <v>110.265</v>
      </c>
      <c r="V25" s="74">
        <f t="shared" si="14"/>
        <v>2</v>
      </c>
      <c r="W25" s="79">
        <f t="shared" si="3"/>
        <v>115.035</v>
      </c>
      <c r="X25" s="74">
        <f t="shared" si="14"/>
        <v>2</v>
      </c>
      <c r="Y25" s="79">
        <f t="shared" si="4"/>
        <v>129.465</v>
      </c>
      <c r="Z25" s="74">
        <f t="shared" si="14"/>
        <v>2</v>
      </c>
      <c r="AA25" s="79">
        <f t="shared" si="5"/>
        <v>134.28</v>
      </c>
      <c r="AB25" s="74">
        <f t="shared" si="14"/>
        <v>2</v>
      </c>
      <c r="AC25" s="43">
        <f t="shared" si="6"/>
        <v>87.855</v>
      </c>
      <c r="AD25" s="74">
        <f t="shared" si="14"/>
        <v>2</v>
      </c>
      <c r="AE25" s="43">
        <f t="shared" si="7"/>
        <v>14.445</v>
      </c>
      <c r="AF25" s="74">
        <f t="shared" si="14"/>
        <v>2</v>
      </c>
      <c r="AG25" s="65">
        <f t="shared" si="8"/>
        <v>14.73</v>
      </c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>J30</f>
        <v>4</v>
      </c>
      <c r="E26" s="128">
        <v>21.03</v>
      </c>
      <c r="F26" s="72">
        <f t="shared" si="15"/>
        <v>4</v>
      </c>
      <c r="G26" s="128">
        <v>21.015</v>
      </c>
      <c r="H26" s="72">
        <f t="shared" si="15"/>
        <v>4</v>
      </c>
      <c r="I26" s="128">
        <v>26.625</v>
      </c>
      <c r="J26" s="72">
        <f t="shared" si="15"/>
        <v>4</v>
      </c>
      <c r="K26" s="128">
        <v>23.415</v>
      </c>
      <c r="L26" s="72">
        <f t="shared" si="15"/>
        <v>4</v>
      </c>
      <c r="M26" s="130">
        <v>19.035</v>
      </c>
      <c r="N26" s="72">
        <f t="shared" si="15"/>
        <v>4</v>
      </c>
      <c r="O26" s="130">
        <v>14.625</v>
      </c>
      <c r="P26" s="72">
        <f t="shared" si="15"/>
        <v>4</v>
      </c>
      <c r="Q26" s="132">
        <v>14.145</v>
      </c>
      <c r="S26" s="48" t="s">
        <v>30</v>
      </c>
      <c r="T26" s="72">
        <f>$J$30</f>
        <v>4</v>
      </c>
      <c r="U26" s="79">
        <f t="shared" si="2"/>
        <v>21.03</v>
      </c>
      <c r="V26" s="72">
        <f>$J$30</f>
        <v>4</v>
      </c>
      <c r="W26" s="79">
        <f t="shared" si="3"/>
        <v>21.015</v>
      </c>
      <c r="X26" s="72">
        <f>$J$30</f>
        <v>4</v>
      </c>
      <c r="Y26" s="79">
        <f t="shared" si="4"/>
        <v>26.625</v>
      </c>
      <c r="Z26" s="72">
        <f>$J$30</f>
        <v>4</v>
      </c>
      <c r="AA26" s="79">
        <f t="shared" si="5"/>
        <v>23.415</v>
      </c>
      <c r="AB26" s="72">
        <f>$J$30</f>
        <v>4</v>
      </c>
      <c r="AC26" s="43">
        <f t="shared" si="6"/>
        <v>19.035</v>
      </c>
      <c r="AD26" s="72">
        <f>$J$30</f>
        <v>4</v>
      </c>
      <c r="AE26" s="43">
        <f t="shared" si="7"/>
        <v>14.625</v>
      </c>
      <c r="AF26" s="72">
        <f>$J$30</f>
        <v>4</v>
      </c>
      <c r="AG26" s="65">
        <f t="shared" si="8"/>
        <v>14.145</v>
      </c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>J30</f>
        <v>4</v>
      </c>
      <c r="E27" s="129">
        <v>14.445</v>
      </c>
      <c r="F27" s="75">
        <f t="shared" si="15"/>
        <v>4</v>
      </c>
      <c r="G27" s="129">
        <v>14.64</v>
      </c>
      <c r="H27" s="75">
        <f t="shared" si="15"/>
        <v>4</v>
      </c>
      <c r="I27" s="129">
        <v>19.155</v>
      </c>
      <c r="J27" s="75">
        <f t="shared" si="15"/>
        <v>4</v>
      </c>
      <c r="K27" s="129">
        <v>16.275</v>
      </c>
      <c r="L27" s="75">
        <f t="shared" si="15"/>
        <v>4</v>
      </c>
      <c r="M27" s="131">
        <v>15.675</v>
      </c>
      <c r="N27" s="75">
        <f t="shared" si="15"/>
        <v>4</v>
      </c>
      <c r="O27" s="131">
        <v>17.22</v>
      </c>
      <c r="P27" s="75">
        <f t="shared" si="15"/>
        <v>4</v>
      </c>
      <c r="Q27" s="133">
        <v>14.34</v>
      </c>
      <c r="S27" s="49" t="s">
        <v>31</v>
      </c>
      <c r="T27" s="75">
        <f>$J$30</f>
        <v>4</v>
      </c>
      <c r="U27" s="80">
        <f t="shared" si="2"/>
        <v>14.445</v>
      </c>
      <c r="V27" s="75">
        <f>$J$30</f>
        <v>4</v>
      </c>
      <c r="W27" s="80">
        <f t="shared" si="3"/>
        <v>14.64</v>
      </c>
      <c r="X27" s="75">
        <f>$J$30</f>
        <v>4</v>
      </c>
      <c r="Y27" s="80">
        <f t="shared" si="4"/>
        <v>19.155</v>
      </c>
      <c r="Z27" s="75">
        <f>$J$30</f>
        <v>4</v>
      </c>
      <c r="AA27" s="80">
        <f t="shared" si="5"/>
        <v>16.275</v>
      </c>
      <c r="AB27" s="75">
        <f>$J$30</f>
        <v>4</v>
      </c>
      <c r="AC27" s="60">
        <f t="shared" si="6"/>
        <v>15.675</v>
      </c>
      <c r="AD27" s="75">
        <f>$J$30</f>
        <v>4</v>
      </c>
      <c r="AE27" s="60">
        <f t="shared" si="7"/>
        <v>17.22</v>
      </c>
      <c r="AF27" s="75">
        <f>$J$30</f>
        <v>4</v>
      </c>
      <c r="AG27" s="66">
        <f t="shared" si="8"/>
        <v>14.34</v>
      </c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88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12" t="s">
        <v>44</v>
      </c>
      <c r="D29" s="212"/>
      <c r="E29" s="207" t="s">
        <v>45</v>
      </c>
      <c r="F29" s="207"/>
      <c r="G29" s="97"/>
      <c r="H29" s="97"/>
      <c r="J29" s="17" t="s">
        <v>47</v>
      </c>
      <c r="K29" s="17"/>
      <c r="R29" s="20" t="s">
        <v>62</v>
      </c>
      <c r="S29" s="212" t="s">
        <v>44</v>
      </c>
      <c r="T29" s="212"/>
      <c r="U29" s="207" t="s">
        <v>45</v>
      </c>
      <c r="V29" s="207"/>
      <c r="W29" s="97"/>
      <c r="X29" s="97"/>
      <c r="Z29" s="17" t="s">
        <v>47</v>
      </c>
      <c r="AA29" s="17"/>
      <c r="AD29" s="20"/>
      <c r="AE29" s="213"/>
      <c r="AF29" s="213"/>
      <c r="AG29" s="214"/>
      <c r="AH29" s="214"/>
      <c r="AI29" s="90"/>
      <c r="AJ29" s="90"/>
      <c r="AK29" s="71"/>
      <c r="AL29" s="90"/>
      <c r="AM29" s="90"/>
      <c r="AN29" s="71"/>
      <c r="AO29" s="71"/>
    </row>
    <row r="30" spans="3:41" ht="15">
      <c r="C30" s="68">
        <v>1</v>
      </c>
      <c r="D30" s="69"/>
      <c r="E30" s="70">
        <v>2</v>
      </c>
      <c r="F30" s="69"/>
      <c r="G30" s="19"/>
      <c r="H30" s="1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98"/>
      <c r="X30" s="98"/>
      <c r="Y30" s="67"/>
      <c r="Z30" s="78">
        <f>$J$30</f>
        <v>4</v>
      </c>
      <c r="AA30" s="67"/>
      <c r="AB30" s="67"/>
      <c r="AC30" s="67"/>
      <c r="AD30" s="67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23"/>
      <c r="U31" s="19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68</v>
      </c>
      <c r="Y32" s="53" t="s">
        <v>69</v>
      </c>
      <c r="Z32" s="18"/>
      <c r="AA32" s="1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/>
      <c r="B33" s="20" t="s">
        <v>85</v>
      </c>
      <c r="C33" s="30">
        <f>SUM(E4:E27)</f>
        <v>1823.01</v>
      </c>
      <c r="D33" s="25">
        <f>SUM(G4:G27)</f>
        <v>2164.6349999999998</v>
      </c>
      <c r="E33" s="24">
        <f>SUM(I4:I27)</f>
        <v>1885.335</v>
      </c>
      <c r="F33" s="25">
        <f>SUM(K4:K27)</f>
        <v>2185.56</v>
      </c>
      <c r="G33" s="25">
        <f>SUM(M4:M27)</f>
        <v>1799.8200000000002</v>
      </c>
      <c r="H33" s="25">
        <f>SUM(O4:O27)</f>
        <v>814.0200000000001</v>
      </c>
      <c r="I33" s="31">
        <f>SUM(Q4:Q27)</f>
        <v>304.83</v>
      </c>
      <c r="J33" s="18"/>
      <c r="K33" s="18"/>
      <c r="R33" s="20" t="s">
        <v>85</v>
      </c>
      <c r="S33" s="30">
        <f>SUM(U4:U27)</f>
        <v>1823.01</v>
      </c>
      <c r="T33" s="25">
        <f>SUM(W4:W27)</f>
        <v>2164.6349999999998</v>
      </c>
      <c r="U33" s="24">
        <f>SUM(Y4:Y27)</f>
        <v>1885.335</v>
      </c>
      <c r="V33" s="25">
        <f>SUM(AA4:AA27)</f>
        <v>2185.56</v>
      </c>
      <c r="W33" s="25">
        <f>SUM(AC4:AC27)</f>
        <v>1799.8200000000002</v>
      </c>
      <c r="X33" s="25">
        <f>SUM(AE4:AE27)</f>
        <v>814.0200000000001</v>
      </c>
      <c r="Y33" s="31">
        <f>SUM(AG4:AG27)</f>
        <v>304.83</v>
      </c>
      <c r="Z33" s="18"/>
      <c r="AA33" s="18"/>
      <c r="AD33" s="20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2:41" ht="15">
      <c r="B34" t="s">
        <v>76</v>
      </c>
      <c r="C34" s="32">
        <f>SUMIF(D4:D27,C30,E4:E27)</f>
        <v>562.155</v>
      </c>
      <c r="D34" s="26">
        <f>SUMIF(F4:F27,C30,G4:G27)</f>
        <v>821.4</v>
      </c>
      <c r="E34" s="26">
        <f>SUMIF(H4:H27,C30,I4:I27)</f>
        <v>589.56</v>
      </c>
      <c r="F34" s="26">
        <f>SUMIF(J4:J27,C30,K4:K27)</f>
        <v>796.89</v>
      </c>
      <c r="G34" s="26">
        <f>SUMIF(L4:L27,C30,M4:M27)</f>
        <v>662.5799999999999</v>
      </c>
      <c r="H34" s="26">
        <f>SUMIF(N4:N27,C30,O4:O27)</f>
        <v>479.7300000000001</v>
      </c>
      <c r="I34" s="33">
        <f>SUMIF(P4:P27,C30,Q4:Q27)</f>
        <v>60.01499999999999</v>
      </c>
      <c r="J34" s="18"/>
      <c r="K34" s="18"/>
      <c r="R34" t="s">
        <v>76</v>
      </c>
      <c r="S34" s="32">
        <f>SUMIF(T4:T27,S30,U4:U27)</f>
        <v>562.155</v>
      </c>
      <c r="T34" s="26">
        <f>SUMIF(V4:V27,S30,W4:W27)</f>
        <v>821.4</v>
      </c>
      <c r="U34" s="26">
        <f>SUMIF(X4:X27,S30,Y4:Y27)</f>
        <v>589.56</v>
      </c>
      <c r="V34" s="26">
        <f>SUMIF(Z4:Z27,S30,AA4:AA27)</f>
        <v>796.89</v>
      </c>
      <c r="W34" s="26">
        <f>SUMIF(AB4:AB27,S30,AC4:AC27)</f>
        <v>662.5799999999999</v>
      </c>
      <c r="X34" s="26">
        <f>SUMIF(AD4:AD27,S30,AE4:AE27)</f>
        <v>479.7300000000001</v>
      </c>
      <c r="Y34" s="33">
        <f>SUMIF(AF4:FD27,S30,AG4:AG27)</f>
        <v>60.01499999999999</v>
      </c>
      <c r="Z34" s="18"/>
      <c r="AA34" s="18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2:41" ht="15">
      <c r="B35" t="s">
        <v>77</v>
      </c>
      <c r="C35" s="34">
        <f>SUMIF(D4:D27,E30,E4:E27)</f>
        <v>627.885</v>
      </c>
      <c r="D35" s="27">
        <f>SUMIF(F4:F27,E30,G4:G27)</f>
        <v>606.63</v>
      </c>
      <c r="E35" s="27">
        <f>SUMIF(H4:H27,E30,I4:I27)</f>
        <v>654.3599999999999</v>
      </c>
      <c r="F35" s="27">
        <f>SUMIF(J4:J27,E30,K4:K27)</f>
        <v>652.2449999999999</v>
      </c>
      <c r="G35" s="27">
        <f>SUMIF(L4:L27,E30,M4:M27)</f>
        <v>504.68999999999994</v>
      </c>
      <c r="H35" s="27">
        <f>SUMIF(N4:N27,E30,O4:O27)</f>
        <v>71.00999999999999</v>
      </c>
      <c r="I35" s="35">
        <f>SUMIF(P4:P27,E30,Q4:Q27)</f>
        <v>62.745000000000005</v>
      </c>
      <c r="J35" s="18"/>
      <c r="K35" s="18"/>
      <c r="R35" t="s">
        <v>77</v>
      </c>
      <c r="S35" s="34">
        <f>SUMIF(T4:T27,U30,U4:U27)</f>
        <v>368.115</v>
      </c>
      <c r="T35" s="27">
        <f>SUMIF(V4:V27,U30,W4:W27)</f>
        <v>355.26</v>
      </c>
      <c r="U35" s="27">
        <f>SUMIF(X4:X27,U30,Y4:Y27)</f>
        <v>409.03499999999997</v>
      </c>
      <c r="V35" s="27">
        <f>SUMIF(Z4:Z27,U30,AA4:AA27)</f>
        <v>404.69999999999993</v>
      </c>
      <c r="W35" s="27">
        <f>SUMIF(AB4:AB27,U30,AC4:AC27)</f>
        <v>294.99</v>
      </c>
      <c r="X35" s="27">
        <f>SUMIF(AD4:AD27,U30,AE4:AE27)</f>
        <v>46.185</v>
      </c>
      <c r="Y35" s="35">
        <f>SUMIF(AF4:AF27,U30,AG4:AG27)</f>
        <v>43.035</v>
      </c>
      <c r="Z35" s="18"/>
      <c r="AA35" s="18"/>
      <c r="AE35" s="22"/>
      <c r="AF35" s="22"/>
      <c r="AG35" s="22"/>
      <c r="AH35" s="22"/>
      <c r="AI35" s="22"/>
      <c r="AJ35" s="22"/>
      <c r="AK35" s="22"/>
      <c r="AL35" s="71"/>
      <c r="AM35" s="71"/>
      <c r="AN35" s="71"/>
      <c r="AO35" s="71"/>
    </row>
    <row r="36" spans="2:41" ht="15">
      <c r="B36" t="s">
        <v>79</v>
      </c>
      <c r="C36" s="38">
        <f>SUMIF(D4:D27,J30,E4:E27)</f>
        <v>632.97</v>
      </c>
      <c r="D36" s="29">
        <f>SUMIF(F4:F27,J30,G4:G27)</f>
        <v>736.605</v>
      </c>
      <c r="E36" s="28">
        <f>SUMIF(H4:H27,J30,I4:I27)</f>
        <v>641.415</v>
      </c>
      <c r="F36" s="28">
        <f>SUMIF(J4:J27,J30,K4:K27)</f>
        <v>736.425</v>
      </c>
      <c r="G36" s="28">
        <f>SUMIF(L4:L27,J30,M4:M27)</f>
        <v>632.55</v>
      </c>
      <c r="H36" s="28">
        <f>SUMIF(N4:N27,J30,O4:O27)</f>
        <v>263.28</v>
      </c>
      <c r="I36" s="37">
        <f>SUMIF(P4:P27,J30,Q4:Q27)</f>
        <v>182.07</v>
      </c>
      <c r="J36" s="18"/>
      <c r="R36" t="s">
        <v>79</v>
      </c>
      <c r="S36" s="38">
        <f>SUMIF(T4:T27,Z30,U4:U27)</f>
        <v>892.74</v>
      </c>
      <c r="T36" s="29">
        <f>SUMIF(V4:V27,Z30,W4:W27)</f>
        <v>987.9750000000001</v>
      </c>
      <c r="U36" s="28">
        <f>SUMIF(X4:X27,Z30,Y4:Y27)</f>
        <v>886.74</v>
      </c>
      <c r="V36" s="28">
        <f>SUMIF(Z4:Z27,Z30,AA4:AA27)</f>
        <v>983.97</v>
      </c>
      <c r="W36" s="28">
        <f>SUMIF(AB4:AB27,Z30,AC4:AC27)</f>
        <v>842.2499999999999</v>
      </c>
      <c r="X36" s="28">
        <f>SUMIF(AD4:AD27,Z30,AE4:AE27)</f>
        <v>288.105</v>
      </c>
      <c r="Y36" s="37">
        <f>SUMIF(AF4:AF27,Z30,AG4:AG27)</f>
        <v>201.78</v>
      </c>
      <c r="Z36" s="18"/>
      <c r="AE36" s="59"/>
      <c r="AF36" s="59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20" t="s">
        <v>87</v>
      </c>
      <c r="B37" s="20" t="s">
        <v>86</v>
      </c>
      <c r="C37" s="30">
        <f aca="true" t="shared" si="16" ref="C37:I37">SUM(C38:C40)</f>
        <v>584.6757375</v>
      </c>
      <c r="D37" s="24">
        <f t="shared" si="16"/>
        <v>686.641494</v>
      </c>
      <c r="E37" s="24">
        <f t="shared" si="16"/>
        <v>606.0072389999999</v>
      </c>
      <c r="F37" s="24">
        <f t="shared" si="16"/>
        <v>696.3553545</v>
      </c>
      <c r="G37" s="24">
        <f t="shared" si="16"/>
        <v>569.374869</v>
      </c>
      <c r="H37" s="24">
        <f t="shared" si="16"/>
        <v>249.368067</v>
      </c>
      <c r="I37" s="39">
        <f t="shared" si="16"/>
        <v>89.1687435</v>
      </c>
      <c r="J37" s="18"/>
      <c r="R37" s="20" t="s">
        <v>86</v>
      </c>
      <c r="S37" s="30">
        <f aca="true" t="shared" si="17" ref="S37:X37">SUM(S38:S40)</f>
        <v>548.0741445</v>
      </c>
      <c r="T37" s="24">
        <f t="shared" si="17"/>
        <v>651.223461</v>
      </c>
      <c r="U37" s="24">
        <f t="shared" si="17"/>
        <v>571.4409464999999</v>
      </c>
      <c r="V37" s="24">
        <f t="shared" si="17"/>
        <v>661.476264</v>
      </c>
      <c r="W37" s="24">
        <f t="shared" si="17"/>
        <v>539.828139</v>
      </c>
      <c r="X37" s="24">
        <f t="shared" si="17"/>
        <v>245.87022450000003</v>
      </c>
      <c r="Y37" s="39">
        <f>SUM(Y38:Y40)</f>
        <v>86.3916045</v>
      </c>
      <c r="Z37" s="18"/>
      <c r="AD37" s="20"/>
      <c r="AE37" s="59"/>
      <c r="AF37" s="59"/>
      <c r="AG37" s="59"/>
      <c r="AH37" s="59"/>
      <c r="AI37" s="59"/>
      <c r="AJ37" s="59"/>
      <c r="AK37" s="59"/>
      <c r="AL37" s="71"/>
      <c r="AM37" s="71"/>
      <c r="AN37" s="71"/>
      <c r="AO37" s="71"/>
    </row>
    <row r="38" spans="1:41" ht="15">
      <c r="A38" s="81">
        <v>326</v>
      </c>
      <c r="B38" t="s">
        <v>80</v>
      </c>
      <c r="C38" s="32">
        <f aca="true" t="shared" si="18" ref="C38:I38">C34*$A$38/1000</f>
        <v>183.26253</v>
      </c>
      <c r="D38" s="26">
        <f t="shared" si="18"/>
        <v>267.77639999999997</v>
      </c>
      <c r="E38" s="26">
        <f t="shared" si="18"/>
        <v>192.19655999999998</v>
      </c>
      <c r="F38" s="26">
        <f t="shared" si="18"/>
        <v>259.78614</v>
      </c>
      <c r="G38" s="26">
        <f t="shared" si="18"/>
        <v>216.00107999999997</v>
      </c>
      <c r="H38" s="26">
        <f t="shared" si="18"/>
        <v>156.39198000000002</v>
      </c>
      <c r="I38" s="33">
        <f t="shared" si="18"/>
        <v>19.56489</v>
      </c>
      <c r="J38" s="22"/>
      <c r="K38" s="22"/>
      <c r="L38" s="22"/>
      <c r="M38" s="22"/>
      <c r="N38" s="22"/>
      <c r="O38" s="22"/>
      <c r="P38" s="22"/>
      <c r="Q38" s="22"/>
      <c r="R38" t="s">
        <v>80</v>
      </c>
      <c r="S38" s="32">
        <f aca="true" t="shared" si="19" ref="S38:X38">S34*$A$38/1000</f>
        <v>183.26253</v>
      </c>
      <c r="T38" s="26">
        <f t="shared" si="19"/>
        <v>267.77639999999997</v>
      </c>
      <c r="U38" s="26">
        <f t="shared" si="19"/>
        <v>192.19655999999998</v>
      </c>
      <c r="V38" s="26">
        <f t="shared" si="19"/>
        <v>259.78614</v>
      </c>
      <c r="W38" s="26">
        <f t="shared" si="19"/>
        <v>216.00107999999997</v>
      </c>
      <c r="X38" s="26">
        <f t="shared" si="19"/>
        <v>156.39198000000002</v>
      </c>
      <c r="Y38" s="33">
        <f>Y34*$A$38/1000</f>
        <v>19.56489</v>
      </c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1:41" ht="15">
      <c r="A39" s="82">
        <v>389.1</v>
      </c>
      <c r="B39" t="s">
        <v>81</v>
      </c>
      <c r="C39" s="34">
        <f aca="true" t="shared" si="20" ref="C39:I39">C35*$A$39/1000</f>
        <v>244.3100535</v>
      </c>
      <c r="D39" s="27">
        <f t="shared" si="20"/>
        <v>236.039733</v>
      </c>
      <c r="E39" s="27">
        <f t="shared" si="20"/>
        <v>254.61147599999995</v>
      </c>
      <c r="F39" s="27">
        <f t="shared" si="20"/>
        <v>253.78852949999998</v>
      </c>
      <c r="G39" s="27">
        <f t="shared" si="20"/>
        <v>196.374879</v>
      </c>
      <c r="H39" s="27">
        <f t="shared" si="20"/>
        <v>27.629990999999997</v>
      </c>
      <c r="I39" s="35">
        <f t="shared" si="20"/>
        <v>24.414079500000003</v>
      </c>
      <c r="J39" s="22"/>
      <c r="K39" s="22"/>
      <c r="L39" s="22"/>
      <c r="M39" s="22"/>
      <c r="N39" s="22"/>
      <c r="O39" s="22"/>
      <c r="P39" s="22"/>
      <c r="Q39" s="22"/>
      <c r="R39" t="s">
        <v>81</v>
      </c>
      <c r="S39" s="34">
        <f aca="true" t="shared" si="21" ref="S39:Y39">S35*$A$39/1000</f>
        <v>143.23354650000002</v>
      </c>
      <c r="T39" s="27">
        <f t="shared" si="21"/>
        <v>138.231666</v>
      </c>
      <c r="U39" s="27">
        <f t="shared" si="21"/>
        <v>159.1555185</v>
      </c>
      <c r="V39" s="27">
        <f t="shared" si="21"/>
        <v>157.46876999999998</v>
      </c>
      <c r="W39" s="27">
        <f t="shared" si="21"/>
        <v>114.78060900000001</v>
      </c>
      <c r="X39" s="27">
        <f t="shared" si="21"/>
        <v>17.9705835</v>
      </c>
      <c r="Y39" s="35">
        <f t="shared" si="21"/>
        <v>16.7449185</v>
      </c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71"/>
      <c r="AM39" s="71"/>
      <c r="AN39" s="71"/>
      <c r="AO39" s="71"/>
    </row>
    <row r="40" spans="1:41" ht="15.75" thickBot="1">
      <c r="A40" s="82">
        <v>248.2</v>
      </c>
      <c r="B40" t="s">
        <v>82</v>
      </c>
      <c r="C40" s="40">
        <f aca="true" t="shared" si="22" ref="C40:I40">C36*$A$40/1000</f>
        <v>157.10315400000002</v>
      </c>
      <c r="D40" s="41">
        <f t="shared" si="22"/>
        <v>182.82536100000002</v>
      </c>
      <c r="E40" s="41">
        <f t="shared" si="22"/>
        <v>159.19920299999998</v>
      </c>
      <c r="F40" s="41">
        <f t="shared" si="22"/>
        <v>182.78068499999998</v>
      </c>
      <c r="G40" s="41">
        <f t="shared" si="22"/>
        <v>156.99890999999997</v>
      </c>
      <c r="H40" s="41">
        <f t="shared" si="22"/>
        <v>65.34609599999999</v>
      </c>
      <c r="I40" s="42">
        <f t="shared" si="22"/>
        <v>45.189774</v>
      </c>
      <c r="J40" s="22"/>
      <c r="K40" s="22"/>
      <c r="L40" s="22"/>
      <c r="M40" s="22"/>
      <c r="N40" s="22"/>
      <c r="O40" s="22"/>
      <c r="P40" s="22"/>
      <c r="Q40" s="22"/>
      <c r="R40" t="s">
        <v>82</v>
      </c>
      <c r="S40" s="40">
        <f aca="true" t="shared" si="23" ref="S40:Y40">S36*$A$40/1000</f>
        <v>221.578068</v>
      </c>
      <c r="T40" s="41">
        <f t="shared" si="23"/>
        <v>245.21539500000003</v>
      </c>
      <c r="U40" s="41">
        <f t="shared" si="23"/>
        <v>220.088868</v>
      </c>
      <c r="V40" s="41">
        <f t="shared" si="23"/>
        <v>244.221354</v>
      </c>
      <c r="W40" s="41">
        <f t="shared" si="23"/>
        <v>209.04644999999996</v>
      </c>
      <c r="X40" s="41">
        <f t="shared" si="23"/>
        <v>71.50766100000001</v>
      </c>
      <c r="Y40" s="42">
        <f t="shared" si="23"/>
        <v>50.081796</v>
      </c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71"/>
      <c r="AM40" s="71"/>
      <c r="AN40" s="71"/>
      <c r="AO40" s="71"/>
    </row>
    <row r="41" spans="3:25" ht="15.75" thickBot="1">
      <c r="C41" s="22"/>
      <c r="D41" s="22"/>
      <c r="E41" s="22"/>
      <c r="F41" s="22"/>
      <c r="G41" s="22"/>
      <c r="H41" s="22"/>
      <c r="I41" s="22"/>
      <c r="J41" s="18"/>
      <c r="X41" s="18"/>
      <c r="Y41" s="18"/>
    </row>
    <row r="42" spans="3:20" ht="15">
      <c r="C42" s="54" t="s">
        <v>34</v>
      </c>
      <c r="D42" s="55" t="s">
        <v>49</v>
      </c>
      <c r="E42" s="55" t="s">
        <v>51</v>
      </c>
      <c r="F42" s="55" t="s">
        <v>61</v>
      </c>
      <c r="G42" s="55" t="s">
        <v>52</v>
      </c>
      <c r="H42" s="56" t="s">
        <v>53</v>
      </c>
      <c r="I42" s="56" t="s">
        <v>43</v>
      </c>
      <c r="J42" s="56" t="s">
        <v>54</v>
      </c>
      <c r="K42" s="56" t="s">
        <v>55</v>
      </c>
      <c r="L42" s="56" t="s">
        <v>56</v>
      </c>
      <c r="M42" s="56" t="s">
        <v>57</v>
      </c>
      <c r="N42" s="56" t="s">
        <v>58</v>
      </c>
      <c r="O42" s="179" t="s">
        <v>59</v>
      </c>
      <c r="P42" s="203" t="s">
        <v>155</v>
      </c>
      <c r="Q42" s="204"/>
      <c r="R42" s="204"/>
      <c r="S42" s="204"/>
      <c r="T42" s="204"/>
    </row>
    <row r="43" spans="2:17" ht="15">
      <c r="B43" s="20" t="s">
        <v>85</v>
      </c>
      <c r="C43" s="105">
        <f>Kalendarz!B9*C33+Kalendarz!C9*D33+Kalendarz!D9*E33+Kalendarz!E9*F33+Kalendarz!F9*G33+Kalendarz!G9*H33+Kalendarz!H9*I33</f>
        <v>48201.315</v>
      </c>
      <c r="D43" s="106">
        <f>Kalendarz!J9*C33+Kalendarz!K9*D33+Kalendarz!L9*E33+Kalendarz!M9*F33+Kalendarz!N9*G33+Kalendarz!O9*H33+Kalendarz!P9*I33</f>
        <v>45794.174999999996</v>
      </c>
      <c r="E43" s="106">
        <f>Kalendarz!R9*C33+Kalendarz!S9*D33+Kalendarz!T9*E33+Kalendarz!U9*F33+Kalendarz!V9*G33+Kalendarz!W9*H33+Kalendarz!X9*I33</f>
        <v>48708.24</v>
      </c>
      <c r="F43" s="106">
        <f>Kalendarz!Z9*S33+Kalendarz!AA9*T33+Kalendarz!AB9*U33+Kalendarz!AC9*V33+Kalendarz!AD9*W33+Kalendarz!AE9*X33+Kalendarz!AF9*Y33</f>
        <v>44213.67</v>
      </c>
      <c r="G43" s="106">
        <f>Kalendarz!AH9*S33+Kalendarz!AI9*T33+Kalendarz!AJ9*U33+Kalendarz!AK9*V33+Kalendarz!AL9*W33+Kalendarz!AM9*X33+Kalendarz!AN9*Y33</f>
        <v>50144.37</v>
      </c>
      <c r="H43" s="106">
        <f>Kalendarz!AP9*S33+Kalendarz!AQ9*T33+Kalendarz!AR9*U33+Kalendarz!AS9*V33+Kalendarz!AT9*W33+Kalendarz!AU9*X33+Kalendarz!AV9*Y33</f>
        <v>46522.67999999999</v>
      </c>
      <c r="I43" s="106">
        <f>Kalendarz!B19*S33+Kalendarz!C19*T33+Kalendarz!D19*U33+Kalendarz!E19*V33+Kalendarz!F19*W33+Kalendarz!G19*X33+Kalendarz!H19*Y33</f>
        <v>48201.315</v>
      </c>
      <c r="J43" s="106">
        <f>Kalendarz!J19*S33+Kalendarz!K19*T33+Kalendarz!L19*U33+Kalendarz!M19*V33+Kalendarz!N19*W33+Kalendarz!O19*X33+Kalendarz!P19*Y33</f>
        <v>49779.55499999999</v>
      </c>
      <c r="K43" s="106">
        <f>Kalendarz!R19*S33+Kalendarz!S19*T33+Kalendarz!T19*U33+Kalendarz!U19*V33+Kalendarz!V19*W33+Kalendarz!W19*X33+Kalendarz!X19*Y33</f>
        <v>45027.689999999995</v>
      </c>
      <c r="L43" s="106">
        <f>Kalendarz!Z19*C33+Kalendarz!AA19*D33+Kalendarz!AB19*E33+Kalendarz!AC19*F33+Kalendarz!AD19*G33+Kalendarz!AE19*H33+Kalendarz!AF19*I33</f>
        <v>49781.82</v>
      </c>
      <c r="M43" s="106">
        <f>Kalendarz!AH19*C33+Kalendarz!AI19*D33+Kalendarz!AJ19*E33+Kalendarz!AK19*F33+Kalendarz!AL19*G33+Kalendarz!AM19*H33+Kalendarz!AN19*I33</f>
        <v>47894.22</v>
      </c>
      <c r="N43" s="106">
        <f>Kalendarz!AP19*C33+Kalendarz!AQ19*D33+Kalendarz!AR19*E33+Kalendarz!AS19*F33+Kalendarz!AT19*G33+Kalendarz!AU19*H33+Kalendarz!AV19*I33</f>
        <v>46850.7</v>
      </c>
      <c r="O43" s="107">
        <f aca="true" t="shared" si="24" ref="O43:O50">SUM(C43:N43)</f>
        <v>571119.7499999999</v>
      </c>
      <c r="P43" s="182"/>
      <c r="Q43" t="s">
        <v>146</v>
      </c>
    </row>
    <row r="44" spans="2:17" ht="15">
      <c r="B44" t="s">
        <v>76</v>
      </c>
      <c r="C44" s="134">
        <f>$C$34*(Kalendarz!B$9-Kalendarz!B$10)+$D$34*(Kalendarz!C$9-Kalendarz!C$10)+$E$34*(Kalendarz!D$9-Kalendarz!D$10)+$F$34*(Kalendarz!E$9-Kalendarz!E$10)+$G$34*(Kalendarz!F$9-Kalendarz!F$10)+$H$34*(Kalendarz!G$9-Kalendarz!G$10)+$I$34*(Kalendarz!H$9-Kalendarz!H$10)</f>
        <v>17332.89</v>
      </c>
      <c r="D44" s="135">
        <f>$C$34*(Kalendarz!J$9-Kalendarz!J$10)+$D$34*(Kalendarz!K$9-Kalendarz!K$10)+$E$34*(Kalendarz!L$9-Kalendarz!L$10)+$F$34*(Kalendarz!M$9-Kalendarz!M$10)+$G$34*(Kalendarz!N$9-Kalendarz!N$10)+$H$34*(Kalendarz!O$9-Kalendarz!O$10)+$I$34*(Kalendarz!P$9-Kalendarz!P$10)</f>
        <v>16478.879999999997</v>
      </c>
      <c r="E44" s="135">
        <f>$C$34*(Kalendarz!R$9-Kalendarz!R$10)+$D$34*(Kalendarz!S$9-Kalendarz!S$10)+$E$34*(Kalendarz!T$9-Kalendarz!T$10)+$F$34*(Kalendarz!U$9-Kalendarz!U$10)+$G$34*(Kalendarz!V$9-Kalendarz!V$10)+$H$34*(Kalendarz!W$9-Kalendarz!W$10)+$I$34*(Kalendarz!X$9-Kalendarz!X$10)</f>
        <v>17828.52</v>
      </c>
      <c r="F44" s="135">
        <f>$S$34*(Kalendarz!Z9-Kalendarz!Z$10)+$T$34*(Kalendarz!AA9-Kalendarz!AA10)+$U$34*(Kalendarz!AB9-Kalendarz!AB$10)+$V$34*(Kalendarz!AC9-Kalendarz!AC$10)+$W$34*(Kalendarz!AD9-Kalendarz!AD$10)+$X$34*(Kalendarz!AE9-Kalendarz!AE$10)+$Y$34*(Kalendarz!AF9-Kalendarz!AF10)</f>
        <v>15949.335</v>
      </c>
      <c r="G44" s="135">
        <f>$S$34*(Kalendarz!AH9-Kalendarz!AH$10)+$T$34*(Kalendarz!AI9-Kalendarz!AI10)+$U$34*(Kalendarz!AJ9-Kalendarz!AJ$10)+$V$34*(Kalendarz!AK9-Kalendarz!AK$10)+$W$34*(Kalendarz!AL9-Kalendarz!AL$10)+$X$34*(Kalendarz!AM9-Kalendarz!AM$10)+$Y$34*(Kalendarz!AN9-Kalendarz!AN10)</f>
        <v>18097.170000000002</v>
      </c>
      <c r="H44" s="135">
        <f>S34*(Kalendarz!AP9-Kalendarz!AP10)+T34*(Kalendarz!AQ9-Kalendarz!AQ10)+U34*(Kalendarz!AR9-Kalendarz!AR10)+V34*(Kalendarz!AS9-Kalendarz!AS10)+W34*(Kalendarz!AT9-Kalendarz!AT10)+X34*(Kalendarz!AU9-Kalendarz!AU10)+Y34*(Kalendarz!AV9-Kalendarz!AV10)</f>
        <v>17031.63</v>
      </c>
      <c r="I44" s="135">
        <f>S34*(Kalendarz!B19-Kalendarz!B20)+T34*(Kalendarz!C19-Kalendarz!C20)+U34*(Kalendarz!D19-Kalendarz!D20)+V34*(Kalendarz!E19-Kalendarz!E20)+W34*(Kalendarz!F19-Kalendarz!F20)+X34*(Kalendarz!G19-Kalendarz!G20)+Y34*(Kalendarz!H19-Kalendarz!H20)</f>
        <v>17332.89</v>
      </c>
      <c r="J44" s="135">
        <f>$S$34*(Kalendarz!J19-Kalendarz!J20)+$T$34*(Kalendarz!K19-Kalendarz!K20)+$U$34*(Kalendarz!L19-Kalendarz!L20)+$V$34*(Kalendarz!M19-Kalendarz!M20)+$W$34*(Kalendarz!N19-Kalendarz!N20)+$X$34*(Kalendarz!O19-Kalendarz!O20)+$Y$34*(Kalendarz!P19-Kalendarz!P20)</f>
        <v>17938.35</v>
      </c>
      <c r="K44" s="135">
        <f>$S$34*(Kalendarz!R19-Kalendarz!R20)+$T$34*(Kalendarz!S19-Kalendarz!S20)+$U$34*(Kalendarz!T19-Kalendarz!T20)+$V$34*(Kalendarz!U19-Kalendarz!U20)+$W$34*(Kalendarz!V19-Kalendarz!V20)+$X$34*(Kalendarz!W19-Kalendarz!W20)+$Y$34*(Kalendarz!X19-Kalendarz!X20)</f>
        <v>16429.065</v>
      </c>
      <c r="L44" s="135">
        <f>$C$34*(Kalendarz!Z19-Kalendarz!Z20)+$D$34*(Kalendarz!AA19-Kalendarz!AA20)+$E$34*(Kalendarz!AB19-Kalendarz!AB20)+$F$34*(Kalendarz!AC19-Kalendarz!AC20)+$G$34*(Kalendarz!AD19-Kalendarz!AD20)+$H$34*(Kalendarz!AE19-Kalendarz!AE20)+$I$34*(Kalendarz!AF19-Kalendarz!AF20)</f>
        <v>17862.435</v>
      </c>
      <c r="M44" s="135">
        <f>$C$34*(Kalendarz!AH19-Kalendarz!AH20)+$D$34*(Kalendarz!AI19-Kalendarz!AI20)+$E$34*(Kalendarz!AJ19-Kalendarz!AJ20)+$F$34*(Kalendarz!AK19-Kalendarz!AK20)+$G$34*(Kalendarz!AL19-Kalendarz!AL20)+$H$34*(Kalendarz!AM19-Kalendarz!AM20)+$I$34*(Kalendarz!AN19-Kalendarz!AN20)</f>
        <v>17348.79</v>
      </c>
      <c r="N44" s="135">
        <f>$C$34*(Kalendarz!AP19-Kalendarz!AP20)+$D$34*(Kalendarz!AQ19-Kalendarz!AQ20)+$E$34*(Kalendarz!AR19-Kalendarz!AR20)+$F$34*(Kalendarz!AS19-Kalendarz!AS20)+$G$34*(Kalendarz!AT19-Kalendarz!AT20)+$H$34*(Kalendarz!AU19-Kalendarz!AU20)+$I$34*(Kalendarz!AV19-Kalendarz!AV20)</f>
        <v>16991.22</v>
      </c>
      <c r="O44" s="136">
        <f t="shared" si="24"/>
        <v>206621.17500000002</v>
      </c>
      <c r="P44" s="182">
        <f>O44/$O$43</f>
        <v>0.36178257712152323</v>
      </c>
      <c r="Q44" t="s">
        <v>138</v>
      </c>
    </row>
    <row r="45" spans="2:17" ht="15">
      <c r="B45" t="s">
        <v>77</v>
      </c>
      <c r="C45" s="123">
        <f>$C$35*(Kalendarz!B9-Kalendarz!B10)+$D$35*(Kalendarz!C9-Kalendarz!C10)+$E$35*(Kalendarz!D9-Kalendarz!D10)+$F$35*(Kalendarz!E9-Kalendarz!E10)+$G$35*(Kalendarz!F9-Kalendarz!F10)+$H$35*(Kalendarz!G9-Kalendarz!G10)+$I$35*(Kalendarz!H9-Kalendarz!H$10)</f>
        <v>14015.519999999999</v>
      </c>
      <c r="D45" s="124">
        <f>$C$35*(Kalendarz!J9-Kalendarz!J10)+$D$35*(Kalendarz!K9-Kalendarz!K10)+$E$35*(Kalendarz!L9-Kalendarz!L10)+$F$35*(Kalendarz!M9-Kalendarz!M10)+$G$35*(Kalendarz!N9-Kalendarz!N10)+$H$35*(Kalendarz!O9-Kalendarz!O10)+$I$35*(Kalendarz!P9-Kalendarz!P$10)</f>
        <v>13372.619999999999</v>
      </c>
      <c r="E45" s="124">
        <f>$C$35*(Kalendarz!R9-Kalendarz!R10)+$D$35*(Kalendarz!S9-Kalendarz!S10)+$E$35*(Kalendarz!T9-Kalendarz!T10)+$F$35*(Kalendarz!U9-Kalendarz!U10)+$G$35*(Kalendarz!V9-Kalendarz!V10)+$H$35*(Kalendarz!W9-Kalendarz!W10)+$I$35*(Kalendarz!X9-Kalendarz!X$10)</f>
        <v>13946.204999999998</v>
      </c>
      <c r="F45" s="124">
        <f>$S$35*(Kalendarz!Z9-Kalendarz!Z$10)+$T$35*(Kalendarz!AA9-Kalendarz!AA$10)+$U$35*(Kalendarz!AB9-Kalendarz!AB$10)+$V$35*(Kalendarz!AC9-Kalendarz!AC10)+$W$35*(Kalendarz!AD9-Kalendarz!AD$10)+$X$35*(Kalendarz!AE9-Kalendarz!AE$10)+$Y$35*(Kalendarz!AF9-Kalendarz!AF10)</f>
        <v>7728.314999999999</v>
      </c>
      <c r="G45" s="124">
        <f>$S$35*(Kalendarz!AH9-Kalendarz!AH$10)+$T$35*(Kalendarz!AI9-Kalendarz!AI$10)+$U$35*(Kalendarz!AJ9-Kalendarz!AJ$10)+$V$35*(Kalendarz!AK9-Kalendarz!AK10)+$W$35*(Kalendarz!AL9-Kalendarz!AL$10)+$X$35*(Kalendarz!AM9-Kalendarz!AM$10)+$Y$35*(Kalendarz!AN9-Kalendarz!AN10)</f>
        <v>8854.275</v>
      </c>
      <c r="H45" s="124">
        <f>S35*(Kalendarz!AP9-Kalendarz!AP10)+T35*(Kalendarz!AQ9-Kalendarz!AQ10)+U35*(Kalendarz!AR9-Kalendarz!AR10)+V35*(Kalendarz!AS9-Kalendarz!AS10)+W35*(Kalendarz!AT9-Kalendarz!AT10)+X35*(Kalendarz!AU9-Kalendarz!AU10)+Y35*(Kalendarz!AV9-Kalendarz!AV10)</f>
        <v>8026.454999999999</v>
      </c>
      <c r="I45" s="124">
        <f>S35*(Kalendarz!B19-Kalendarz!B20)+T35*(Kalendarz!C19-Kalendarz!C20)+U35*(Kalendarz!D19-Kalendarz!D20)+V35*(Kalendarz!E19-Kalendarz!E20)+W35*(Kalendarz!F19-Kalendarz!F20)+X35*(Kalendarz!G19-Kalendarz!G20)+Y35*(Kalendarz!H19-Kalendarz!H20)</f>
        <v>8451.689999999999</v>
      </c>
      <c r="J45" s="124">
        <f>$S$35*(Kalendarz!J19-Kalendarz!J20)+$T$35*(Kalendarz!K19-Kalendarz!K20)+$U$35*(Kalendarz!L19-Kalendarz!L20)+$V$35*(Kalendarz!M19-Kalendarz!M20)+$W$35*(Kalendarz!N19-Kalendarz!N20)+$X$35*(Kalendarz!O19-Kalendarz!O20)+$Y$35*(Kalendarz!P19-Kalendarz!P20)</f>
        <v>8794.005</v>
      </c>
      <c r="K45" s="124">
        <f>$S$35*(Kalendarz!R19-Kalendarz!R20)+$T$35*(Kalendarz!S19-Kalendarz!S20)+$U$35*(Kalendarz!T19-Kalendarz!T20)+$V$35*(Kalendarz!U19-Kalendarz!U20)+$W$35*(Kalendarz!V19-Kalendarz!V20)+$X$35*(Kalendarz!W19-Kalendarz!W20)+$Y$35*(Kalendarz!X19-Kalendarz!X20)</f>
        <v>7774.499999999999</v>
      </c>
      <c r="L45" s="124">
        <f>$C$35*(Kalendarz!Z19-Kalendarz!Z20)+$D$35*(Kalendarz!AA19-Kalendarz!AA20)+$E$35*(Kalendarz!AB19-Kalendarz!AB20)+$F$35*(Kalendarz!AC19-Kalendarz!AC20)+$G$35*(Kalendarz!AD19-Kalendarz!AD20)+$H$35*(Kalendarz!AE19-Kalendarz!AE20)+$I$35*(Kalendarz!AF19-Kalendarz!AF20)</f>
        <v>14607.134999999998</v>
      </c>
      <c r="M45" s="124">
        <f>$C$35*(Kalendarz!AH19-Kalendarz!AH20)+$D$35*(Kalendarz!AI19-Kalendarz!AI20)+$E$35*(Kalendarz!AJ19-Kalendarz!AJ20)+$F$35*(Kalendarz!AK19-Kalendarz!AK20)+$G$35*(Kalendarz!AL19-Kalendarz!AL20)+$H$35*(Kalendarz!AM19-Kalendarz!AM20)+$I$35*(Kalendarz!AN19-Kalendarz!AN20)</f>
        <v>13875.195</v>
      </c>
      <c r="N45" s="124">
        <f>$C$35*(Kalendarz!AP19-Kalendarz!AP20)+$D$35*(Kalendarz!AQ19-Kalendarz!AQ20)+$E$35*(Kalendarz!AR19-Kalendarz!AR20)+$F$35*(Kalendarz!AS19-Kalendarz!AS20)+$G$35*(Kalendarz!AT19-Kalendarz!AT20)+$H$35*(Kalendarz!AU19-Kalendarz!AU20)+$I$35*(Kalendarz!AV19-Kalendarz!AV20)</f>
        <v>13479.899999999998</v>
      </c>
      <c r="O45" s="125">
        <f t="shared" si="24"/>
        <v>132925.815</v>
      </c>
      <c r="P45" s="182">
        <f>O45/$O$43</f>
        <v>0.23274596089524138</v>
      </c>
      <c r="Q45" t="s">
        <v>139</v>
      </c>
    </row>
    <row r="46" spans="2:17" ht="15">
      <c r="B46" t="s">
        <v>79</v>
      </c>
      <c r="C46" s="113">
        <f>$C$36*Kalendarz!B9+$D$36*Kalendarz!C9+$E$36*Kalendarz!D9+$F$36*Kalendarz!E9+$G$36*Kalendarz!F9+$H$36*Kalendarz!G9+$I$36*Kalendarz!H9+(C34+C35)*Kalendarz!B10+($D$34+$D$35)*Kalendarz!C10+($E$34+$E$35)*Kalendarz!D10+($F$34+$F$35)*Kalendarz!E10+($G$34+$G$35)*Kalendarz!F10+($H$34+$H$35)*Kalendarz!G10+($I$34+I35)*Kalendarz!H10</f>
        <v>16852.905</v>
      </c>
      <c r="D46" s="114">
        <f>$C$36*Kalendarz!J9+$D$36*Kalendarz!K9+$E$36*Kalendarz!L9+$F$36*Kalendarz!M9+$G$36*Kalendarz!N9+$H$36*Kalendarz!O9+$I$36*Kalendarz!P9+(C34+C35)*Kalendarz!J10+($D$34+$D$35)*Kalendarz!K10+($E$34+$E$35)*Kalendarz!L10+($F$34+$F$35)*Kalendarz!M10+($G$34+$G$35)*Kalendarz!N10+($H$34+$H$35)*Kalendarz!O10+($I$34+$I$35)*Kalendarz!P10</f>
        <v>15942.675000000001</v>
      </c>
      <c r="E46" s="114">
        <f>$C$36*Kalendarz!R9+$D$36*Kalendarz!S9+$E$36*Kalendarz!T9+$F$36*Kalendarz!U9+$G$36*Kalendarz!V9+$H$36*Kalendarz!W9+$I$36*Kalendarz!X9+(C34+C35)*Kalendarz!R10+($D$34+$D$35)*Kalendarz!S10+($E$34+$E$35)*Kalendarz!T10+($F$34+$F$35)*Kalendarz!U10+($G$34+$G$35)*Kalendarz!V10+($H$34+$H$35)*Kalendarz!W10+($I$34+$I$35)*Kalendarz!X10</f>
        <v>16933.515</v>
      </c>
      <c r="F46" s="114">
        <f>$S$36*Kalendarz!Z9+$T$36*Kalendarz!AA9+$U$36*Kalendarz!AB9+$V$36*Kalendarz!AC9+$W$36*Kalendarz!AD9+$X$36*Kalendarz!AE9+Y36*Kalendarz!AF9+(S34+S35)*Kalendarz!Z10+($T$34+$T$35)*Kalendarz!AA10+($U$34+$U$35)*Kalendarz!AB10+($V$34+$V$35)*Kalendarz!AC10+($W$34+$W$35)*Kalendarz!AD10+($X$34+$X$35)*Kalendarz!AE10+($Y$34+$Y$35)*Kalendarz!AF10</f>
        <v>20536.020000000004</v>
      </c>
      <c r="G46" s="114">
        <f>$S$36*Kalendarz!AH9+$T$36*Kalendarz!AI9+$U$36*Kalendarz!AJ9+$V$36*Kalendarz!AK9+$W$36*Kalendarz!AL9+$X$36*Kalendarz!AM9+Y36*Kalendarz!AN9+(S34+S35)*Kalendarz!AH10+($T$34+$T$35)*Kalendarz!AI10+($U$34+$U$35)*Kalendarz!AJ10+($V$34+$V$35)*Kalendarz!AK10+($W$34+$W$35)*Kalendarz!AL10+($X$34+$X$35)*Kalendarz!AM10+($Y$34+$Y$35)*Kalendarz!AN10</f>
        <v>23192.925</v>
      </c>
      <c r="H46" s="114">
        <f>S36*Kalendarz!AP9+T36*Kalendarz!AQ9+U36*Kalendarz!AR9+V36*Kalendarz!AS9+W36*Kalendarz!AT9+X36*Kalendarz!AU9+Y36*Kalendarz!AV9+(S34+S35)*Kalendarz!AP10+($T$34+$T$35)*Kalendarz!AQ10+($U$34+$U$35)*Kalendarz!AR10+($V$34+$V$35)*Kalendarz!AS10+($W$34+$W$35)*Kalendarz!AT10+($X$34+$X$35)*Kalendarz!AU10+($Y$34+$Y$35)*Kalendarz!AV10</f>
        <v>21464.595</v>
      </c>
      <c r="I46" s="114">
        <f>S36*Kalendarz!B19+T36*Kalendarz!C19+U36*Kalendarz!D19+V36*Kalendarz!E19+W36*Kalendarz!F19+X36*Kalendarz!G19+Y36*Kalendarz!H19+(S34+S35)*Kalendarz!B20+($T$34+$T$35)*Kalendarz!C20+($U$34+$U$35)*Kalendarz!D20+($V$34+$V$35)*Kalendarz!E20+($W$34+$W$35)*Kalendarz!F20+($X$34+$X$35)*Kalendarz!G20+($Y$34+$Y$35)*Kalendarz!H20</f>
        <v>22416.735</v>
      </c>
      <c r="J46" s="114">
        <f>$S$36*Kalendarz!J19+$T$36*Kalendarz!K19+$U$36*Kalendarz!L19+$V$36*Kalendarz!M19+$W$36*Kalendarz!N19+$X$36*Kalendarz!O19+Y36*Kalendarz!P19+(S34+S35)*Kalendarz!J20+($T$34+$T$35)*Kalendarz!K20+($U$34+$U$35)*Kalendarz!L20+($V$34+$V$35)*Kalendarz!M20+($W$34+$W$35)*Kalendarz!N20+($X$34+$X$35)*Kalendarz!O20+($Y$34+$Y$35)*Kalendarz!P20</f>
        <v>23047.2</v>
      </c>
      <c r="K46" s="114">
        <f>$S$36*Kalendarz!R19+$T$36*Kalendarz!S19+$U$36*Kalendarz!T19+$V$36*Kalendarz!U19+$W$36*Kalendarz!V19+$X$36*Kalendarz!W19+Y36*Kalendarz!X19+(S34+S35)*Kalendarz!R20+($T$34+$T$35)*Kalendarz!S20+($U$34+$U$35)*Kalendarz!T20+($V$34+$V$35)*Kalendarz!U20+($W$34+$W$35)*Kalendarz!V20+($X$34+$X$35)*Kalendarz!W20+($Y$34+$Y$35)*Kalendarz!X20</f>
        <v>20824.125000000004</v>
      </c>
      <c r="L46" s="114">
        <f>$C$36*Kalendarz!Z19+$D$36*Kalendarz!AA19+$E$36*Kalendarz!AB19+$F$36*Kalendarz!AC19+$G$36*Kalendarz!AD19+$H$36*Kalendarz!AE19+$I$36*Kalendarz!AF19+(C34+C35)*Kalendarz!Z20+($D$34+$D$35)*Kalendarz!AA20+($E$34+$E$35)*Kalendarz!AB20+($F$34+$F$35)*Kalendarz!AC20+($G$34+$G$35)*Kalendarz!AD20+($H$34+$H$35)*Kalendarz!AE20+($I$34+$I$35)*Kalendarz!AF20</f>
        <v>17312.25</v>
      </c>
      <c r="M46" s="114">
        <f>$C$36*Kalendarz!AH19+$D$36*Kalendarz!AI19+$E$36*Kalendarz!AJ19+$F$36*Kalendarz!AK19+$G$36*Kalendarz!AL19+$H$36*Kalendarz!AM19+$I$36*Kalendarz!AN19+(C34+C35)*Kalendarz!AH20+($D$34+$D$35)*Kalendarz!AI20+($E$34+$E$35)*Kalendarz!AJ20+($F$34+$F$35)*Kalendarz!AK20+($G$34+$G$35)*Kalendarz!AL20+($H$34+$H$35)*Kalendarz!AM20+($I$34+$I$35)*Kalendarz!AN20</f>
        <v>16670.234999999997</v>
      </c>
      <c r="N46" s="114">
        <f>$C$36*Kalendarz!AP19+$D$36*Kalendarz!AQ19+$E$36*Kalendarz!AR19+$F$36*Kalendarz!AS19+$G$36*Kalendarz!AT19+$H$36*Kalendarz!AU19+$I$36*Kalendarz!AV19+(C34+C35)*Kalendarz!AP20+($D$34+$D$35)*Kalendarz!AQ20+($E$34+$E$35)*Kalendarz!AR20+($F$34+$F$35)*Kalendarz!AS20+($G$34+$G$35)*Kalendarz!AT20+($H$34+$H$35)*Kalendarz!AU20+($I$34+$I$35)*Kalendarz!AV20</f>
        <v>16379.580000000002</v>
      </c>
      <c r="O46" s="126">
        <f t="shared" si="24"/>
        <v>231572.76</v>
      </c>
      <c r="P46" s="182">
        <f>O46/$O$43</f>
        <v>0.40547146198323564</v>
      </c>
      <c r="Q46" t="s">
        <v>169</v>
      </c>
    </row>
    <row r="47" spans="1:17" ht="15">
      <c r="A47" s="20" t="s">
        <v>87</v>
      </c>
      <c r="B47" s="20" t="s">
        <v>86</v>
      </c>
      <c r="C47" s="105">
        <f aca="true" t="shared" si="25" ref="C47:N47">SUM(C48:C51)</f>
        <v>15586.851993</v>
      </c>
      <c r="D47" s="106">
        <f t="shared" si="25"/>
        <v>14832.373256999997</v>
      </c>
      <c r="E47" s="106">
        <f t="shared" si="25"/>
        <v>15741.464308499999</v>
      </c>
      <c r="F47" s="106">
        <f t="shared" si="25"/>
        <v>13603.6107405</v>
      </c>
      <c r="G47" s="106">
        <f t="shared" si="25"/>
        <v>15401.3598075</v>
      </c>
      <c r="H47" s="106">
        <f t="shared" si="25"/>
        <v>14302.9174995</v>
      </c>
      <c r="I47" s="106">
        <f t="shared" si="25"/>
        <v>14802.908346</v>
      </c>
      <c r="J47" s="106">
        <f t="shared" si="25"/>
        <v>15289.9644855</v>
      </c>
      <c r="K47" s="106">
        <f t="shared" si="25"/>
        <v>13849.480965</v>
      </c>
      <c r="L47" s="106">
        <f t="shared" si="25"/>
        <v>16103.6904885</v>
      </c>
      <c r="M47" s="106">
        <f t="shared" si="25"/>
        <v>15492.0962415</v>
      </c>
      <c r="N47" s="106">
        <f t="shared" si="25"/>
        <v>15149.578566</v>
      </c>
      <c r="O47" s="107">
        <f t="shared" si="24"/>
        <v>180156.2966985</v>
      </c>
      <c r="P47" s="182"/>
      <c r="Q47" t="s">
        <v>145</v>
      </c>
    </row>
    <row r="48" spans="1:17" ht="15">
      <c r="A48" s="67">
        <f>A38</f>
        <v>326</v>
      </c>
      <c r="B48" t="s">
        <v>80</v>
      </c>
      <c r="C48" s="134">
        <f>C44*$A$38/1000</f>
        <v>5650.52214</v>
      </c>
      <c r="D48" s="135">
        <f aca="true" t="shared" si="26" ref="D48:N48">D44*$A$38/1000</f>
        <v>5372.114879999999</v>
      </c>
      <c r="E48" s="135">
        <f t="shared" si="26"/>
        <v>5812.09752</v>
      </c>
      <c r="F48" s="135">
        <f aca="true" t="shared" si="27" ref="F48:K48">F44*$A$38/1000</f>
        <v>5199.48321</v>
      </c>
      <c r="G48" s="135">
        <f t="shared" si="27"/>
        <v>5899.677420000001</v>
      </c>
      <c r="H48" s="135">
        <f t="shared" si="27"/>
        <v>5552.31138</v>
      </c>
      <c r="I48" s="135">
        <f t="shared" si="27"/>
        <v>5650.52214</v>
      </c>
      <c r="J48" s="135">
        <f t="shared" si="27"/>
        <v>5847.902099999999</v>
      </c>
      <c r="K48" s="135">
        <f t="shared" si="27"/>
        <v>5355.87519</v>
      </c>
      <c r="L48" s="135">
        <f t="shared" si="26"/>
        <v>5823.153810000001</v>
      </c>
      <c r="M48" s="135">
        <f t="shared" si="26"/>
        <v>5655.70554</v>
      </c>
      <c r="N48" s="135">
        <f t="shared" si="26"/>
        <v>5539.137720000001</v>
      </c>
      <c r="O48" s="136">
        <f t="shared" si="24"/>
        <v>67358.50305</v>
      </c>
      <c r="P48" s="182">
        <f>O48/$O$47</f>
        <v>0.37388925219043334</v>
      </c>
      <c r="Q48" t="s">
        <v>141</v>
      </c>
    </row>
    <row r="49" spans="1:17" ht="15">
      <c r="A49">
        <f>A39</f>
        <v>389.1</v>
      </c>
      <c r="B49" t="s">
        <v>81</v>
      </c>
      <c r="C49" s="123">
        <f>C45*$A$39/1000</f>
        <v>5453.438832</v>
      </c>
      <c r="D49" s="124">
        <f aca="true" t="shared" si="28" ref="D49:N49">D45*$A$39/1000</f>
        <v>5203.286442</v>
      </c>
      <c r="E49" s="124">
        <f t="shared" si="28"/>
        <v>5426.468365499999</v>
      </c>
      <c r="F49" s="124">
        <f t="shared" si="28"/>
        <v>3007.0873664999995</v>
      </c>
      <c r="G49" s="124">
        <f t="shared" si="28"/>
        <v>3445.1984024999997</v>
      </c>
      <c r="H49" s="124">
        <f t="shared" si="28"/>
        <v>3123.0936404999998</v>
      </c>
      <c r="I49" s="124">
        <f t="shared" si="28"/>
        <v>3288.5525789999997</v>
      </c>
      <c r="J49" s="124">
        <f t="shared" si="28"/>
        <v>3421.7473455</v>
      </c>
      <c r="K49" s="124">
        <f t="shared" si="28"/>
        <v>3025.05795</v>
      </c>
      <c r="L49" s="124">
        <f t="shared" si="28"/>
        <v>5683.6362285</v>
      </c>
      <c r="M49" s="124">
        <f t="shared" si="28"/>
        <v>5398.8383745</v>
      </c>
      <c r="N49" s="124">
        <f t="shared" si="28"/>
        <v>5245.02909</v>
      </c>
      <c r="O49" s="125">
        <f t="shared" si="24"/>
        <v>51721.4346165</v>
      </c>
      <c r="P49" s="182">
        <f>O49/$O$47</f>
        <v>0.2870920171225447</v>
      </c>
      <c r="Q49" t="s">
        <v>142</v>
      </c>
    </row>
    <row r="50" spans="1:17" ht="15">
      <c r="A50">
        <f>A40</f>
        <v>248.2</v>
      </c>
      <c r="B50" t="s">
        <v>82</v>
      </c>
      <c r="C50" s="108">
        <f>C46*$A$40/1000</f>
        <v>4182.8910209999995</v>
      </c>
      <c r="D50" s="109">
        <f aca="true" t="shared" si="29" ref="D50:N50">D46*$A$40/1000</f>
        <v>3956.971935</v>
      </c>
      <c r="E50" s="109">
        <f t="shared" si="29"/>
        <v>4202.898423</v>
      </c>
      <c r="F50" s="109">
        <f t="shared" si="29"/>
        <v>5097.040164000001</v>
      </c>
      <c r="G50" s="109">
        <f t="shared" si="29"/>
        <v>5756.483985</v>
      </c>
      <c r="H50" s="109">
        <f t="shared" si="29"/>
        <v>5327.512479</v>
      </c>
      <c r="I50" s="109">
        <f t="shared" si="29"/>
        <v>5563.833627</v>
      </c>
      <c r="J50" s="109">
        <f t="shared" si="29"/>
        <v>5720.31504</v>
      </c>
      <c r="K50" s="109">
        <f t="shared" si="29"/>
        <v>5168.5478250000015</v>
      </c>
      <c r="L50" s="109">
        <f t="shared" si="29"/>
        <v>4296.90045</v>
      </c>
      <c r="M50" s="109">
        <f t="shared" si="29"/>
        <v>4137.552326999999</v>
      </c>
      <c r="N50" s="109">
        <f t="shared" si="29"/>
        <v>4065.411756</v>
      </c>
      <c r="O50" s="110">
        <f t="shared" si="24"/>
        <v>57476.35903200001</v>
      </c>
      <c r="P50" s="182">
        <f>O50/$O$47</f>
        <v>0.3190360819205192</v>
      </c>
      <c r="Q50" t="s">
        <v>144</v>
      </c>
    </row>
    <row r="51" spans="1:17" ht="15">
      <c r="A51" s="83">
        <v>300</v>
      </c>
      <c r="B51" t="s">
        <v>60</v>
      </c>
      <c r="C51" s="111">
        <f>$A$51</f>
        <v>300</v>
      </c>
      <c r="D51" s="112">
        <f aca="true" t="shared" si="30" ref="D51:N51">$A$51</f>
        <v>300</v>
      </c>
      <c r="E51" s="112">
        <f t="shared" si="30"/>
        <v>300</v>
      </c>
      <c r="F51" s="112">
        <f t="shared" si="30"/>
        <v>300</v>
      </c>
      <c r="G51" s="112">
        <f t="shared" si="30"/>
        <v>300</v>
      </c>
      <c r="H51" s="112">
        <f t="shared" si="30"/>
        <v>300</v>
      </c>
      <c r="I51" s="112">
        <f t="shared" si="30"/>
        <v>300</v>
      </c>
      <c r="J51" s="112">
        <f t="shared" si="30"/>
        <v>300</v>
      </c>
      <c r="K51" s="112">
        <f t="shared" si="30"/>
        <v>300</v>
      </c>
      <c r="L51" s="112">
        <f t="shared" si="30"/>
        <v>300</v>
      </c>
      <c r="M51" s="112">
        <f t="shared" si="30"/>
        <v>300</v>
      </c>
      <c r="N51" s="112">
        <f t="shared" si="30"/>
        <v>300</v>
      </c>
      <c r="O51" s="107">
        <f aca="true" t="shared" si="31" ref="O51:O60">SUM(C51:N51)</f>
        <v>3600</v>
      </c>
      <c r="P51" s="182">
        <f>O51/$O$47</f>
        <v>0.019982648766502836</v>
      </c>
      <c r="Q51" t="s">
        <v>147</v>
      </c>
    </row>
    <row r="52" spans="2:16" ht="15">
      <c r="B52" t="s">
        <v>109</v>
      </c>
      <c r="C52" s="178">
        <f>'B21'!C41</f>
        <v>30</v>
      </c>
      <c r="D52" s="112">
        <f>$C$52</f>
        <v>30</v>
      </c>
      <c r="E52" s="112">
        <f aca="true" t="shared" si="32" ref="E52:N52">$C$52</f>
        <v>30</v>
      </c>
      <c r="F52" s="112">
        <f t="shared" si="32"/>
        <v>30</v>
      </c>
      <c r="G52" s="112">
        <f t="shared" si="32"/>
        <v>30</v>
      </c>
      <c r="H52" s="112">
        <f t="shared" si="32"/>
        <v>30</v>
      </c>
      <c r="I52" s="112">
        <f t="shared" si="32"/>
        <v>30</v>
      </c>
      <c r="J52" s="112">
        <f t="shared" si="32"/>
        <v>30</v>
      </c>
      <c r="K52" s="112">
        <f t="shared" si="32"/>
        <v>30</v>
      </c>
      <c r="L52" s="112">
        <f t="shared" si="32"/>
        <v>30</v>
      </c>
      <c r="M52" s="112">
        <f t="shared" si="32"/>
        <v>30</v>
      </c>
      <c r="N52" s="112">
        <f t="shared" si="32"/>
        <v>30</v>
      </c>
      <c r="O52" s="107"/>
      <c r="P52" s="182"/>
    </row>
    <row r="53" spans="1:17" ht="15">
      <c r="A53" s="20" t="s">
        <v>84</v>
      </c>
      <c r="B53" s="20" t="s">
        <v>75</v>
      </c>
      <c r="C53" s="105">
        <f>SUM(C54:C60)</f>
        <v>3869.3792820999997</v>
      </c>
      <c r="D53" s="106">
        <f aca="true" t="shared" si="33" ref="D53:N53">SUM(D54:D60)</f>
        <v>3704.6587818999997</v>
      </c>
      <c r="E53" s="106">
        <f t="shared" si="33"/>
        <v>3890.70875065</v>
      </c>
      <c r="F53" s="106">
        <f aca="true" t="shared" si="34" ref="F53:K53">SUM(F54:F60)</f>
        <v>3088.46202895</v>
      </c>
      <c r="G53" s="106">
        <f t="shared" si="34"/>
        <v>3450.59578795</v>
      </c>
      <c r="H53" s="106">
        <f t="shared" si="34"/>
        <v>3220.92040435</v>
      </c>
      <c r="I53" s="106">
        <f t="shared" si="34"/>
        <v>3327.4066018</v>
      </c>
      <c r="J53" s="106">
        <f t="shared" si="34"/>
        <v>3428.6392571499996</v>
      </c>
      <c r="K53" s="106">
        <f t="shared" si="34"/>
        <v>3131.4654634</v>
      </c>
      <c r="L53" s="106">
        <f t="shared" si="33"/>
        <v>3993.39350215</v>
      </c>
      <c r="M53" s="106">
        <f t="shared" si="33"/>
        <v>3845.2871129499995</v>
      </c>
      <c r="N53" s="106">
        <f t="shared" si="33"/>
        <v>3762.7855978</v>
      </c>
      <c r="O53" s="107">
        <f>SUM(C53:N53)</f>
        <v>42713.70257115</v>
      </c>
      <c r="P53" s="182"/>
      <c r="Q53" t="s">
        <v>75</v>
      </c>
    </row>
    <row r="54" spans="1:17" ht="15">
      <c r="A54" s="82">
        <v>10700</v>
      </c>
      <c r="B54" s="18" t="s">
        <v>71</v>
      </c>
      <c r="C54" s="111">
        <f>C$52/1000*$A$54</f>
        <v>321</v>
      </c>
      <c r="D54" s="112">
        <f aca="true" t="shared" si="35" ref="D54:N54">D$52/1000*$A$54</f>
        <v>321</v>
      </c>
      <c r="E54" s="112">
        <f t="shared" si="35"/>
        <v>321</v>
      </c>
      <c r="F54" s="112">
        <f t="shared" si="35"/>
        <v>321</v>
      </c>
      <c r="G54" s="112">
        <f t="shared" si="35"/>
        <v>321</v>
      </c>
      <c r="H54" s="112">
        <f t="shared" si="35"/>
        <v>321</v>
      </c>
      <c r="I54" s="112">
        <f t="shared" si="35"/>
        <v>321</v>
      </c>
      <c r="J54" s="112">
        <f t="shared" si="35"/>
        <v>321</v>
      </c>
      <c r="K54" s="112">
        <f t="shared" si="35"/>
        <v>321</v>
      </c>
      <c r="L54" s="112">
        <f t="shared" si="35"/>
        <v>321</v>
      </c>
      <c r="M54" s="112">
        <f t="shared" si="35"/>
        <v>321</v>
      </c>
      <c r="N54" s="112">
        <f t="shared" si="35"/>
        <v>321</v>
      </c>
      <c r="O54" s="107">
        <f t="shared" si="31"/>
        <v>3852</v>
      </c>
      <c r="P54" s="182">
        <f>O54/$O$53</f>
        <v>0.09018183318534755</v>
      </c>
      <c r="Q54" t="s">
        <v>149</v>
      </c>
    </row>
    <row r="55" spans="1:17" ht="15">
      <c r="A55" s="82">
        <v>2.63</v>
      </c>
      <c r="B55" s="18" t="s">
        <v>72</v>
      </c>
      <c r="C55" s="111">
        <f>C$52*$A$55</f>
        <v>78.89999999999999</v>
      </c>
      <c r="D55" s="112">
        <f aca="true" t="shared" si="36" ref="D55:N55">D$52*$A$55</f>
        <v>78.89999999999999</v>
      </c>
      <c r="E55" s="112">
        <f t="shared" si="36"/>
        <v>78.89999999999999</v>
      </c>
      <c r="F55" s="112">
        <f t="shared" si="36"/>
        <v>78.89999999999999</v>
      </c>
      <c r="G55" s="112">
        <f t="shared" si="36"/>
        <v>78.89999999999999</v>
      </c>
      <c r="H55" s="112">
        <f t="shared" si="36"/>
        <v>78.89999999999999</v>
      </c>
      <c r="I55" s="112">
        <f t="shared" si="36"/>
        <v>78.89999999999999</v>
      </c>
      <c r="J55" s="112">
        <f t="shared" si="36"/>
        <v>78.89999999999999</v>
      </c>
      <c r="K55" s="112">
        <f t="shared" si="36"/>
        <v>78.89999999999999</v>
      </c>
      <c r="L55" s="112">
        <f t="shared" si="36"/>
        <v>78.89999999999999</v>
      </c>
      <c r="M55" s="112">
        <f t="shared" si="36"/>
        <v>78.89999999999999</v>
      </c>
      <c r="N55" s="112">
        <f t="shared" si="36"/>
        <v>78.89999999999999</v>
      </c>
      <c r="O55" s="107">
        <f t="shared" si="31"/>
        <v>946.7999999999998</v>
      </c>
      <c r="P55" s="182">
        <f aca="true" t="shared" si="37" ref="P55:P60">O55/$O$53</f>
        <v>0.022166188904435887</v>
      </c>
      <c r="Q55" t="s">
        <v>148</v>
      </c>
    </row>
    <row r="56" spans="1:17" ht="15">
      <c r="A56" s="83">
        <v>49.39</v>
      </c>
      <c r="B56" t="s">
        <v>73</v>
      </c>
      <c r="C56" s="134">
        <f>C44/1000*$A$56</f>
        <v>856.0714370999999</v>
      </c>
      <c r="D56" s="135">
        <f aca="true" t="shared" si="38" ref="D56:N56">D44/1000*$A$56</f>
        <v>813.8918831999998</v>
      </c>
      <c r="E56" s="135">
        <f t="shared" si="38"/>
        <v>880.5506028000001</v>
      </c>
      <c r="F56" s="135">
        <f aca="true" t="shared" si="39" ref="F56:K56">F44/1000*$A$56</f>
        <v>787.73765565</v>
      </c>
      <c r="G56" s="135">
        <f t="shared" si="39"/>
        <v>893.8192263000001</v>
      </c>
      <c r="H56" s="135">
        <f t="shared" si="39"/>
        <v>841.1922057</v>
      </c>
      <c r="I56" s="135">
        <f t="shared" si="39"/>
        <v>856.0714370999999</v>
      </c>
      <c r="J56" s="135">
        <f t="shared" si="39"/>
        <v>885.9751065</v>
      </c>
      <c r="K56" s="135">
        <f t="shared" si="39"/>
        <v>811.4315203499999</v>
      </c>
      <c r="L56" s="135">
        <f t="shared" si="38"/>
        <v>882.2256646500001</v>
      </c>
      <c r="M56" s="135">
        <f t="shared" si="38"/>
        <v>856.8567381</v>
      </c>
      <c r="N56" s="135">
        <f t="shared" si="38"/>
        <v>839.1963558000001</v>
      </c>
      <c r="O56" s="136">
        <f>SUM(C56:N56)</f>
        <v>10205.01983325</v>
      </c>
      <c r="P56" s="182">
        <f t="shared" si="37"/>
        <v>0.23891676953668606</v>
      </c>
      <c r="Q56" t="s">
        <v>151</v>
      </c>
    </row>
    <row r="57" spans="1:17" ht="15">
      <c r="A57" s="83">
        <v>125.96</v>
      </c>
      <c r="B57" t="s">
        <v>74</v>
      </c>
      <c r="C57" s="123">
        <f>C45/1000*$A$57</f>
        <v>1765.3948991999998</v>
      </c>
      <c r="D57" s="124">
        <f aca="true" t="shared" si="40" ref="D57:N57">D45/1000*$A$57</f>
        <v>1684.4152152</v>
      </c>
      <c r="E57" s="124">
        <f t="shared" si="40"/>
        <v>1756.6639817999996</v>
      </c>
      <c r="F57" s="124">
        <f t="shared" si="40"/>
        <v>973.4585573999998</v>
      </c>
      <c r="G57" s="124">
        <f t="shared" si="40"/>
        <v>1115.284479</v>
      </c>
      <c r="H57" s="124">
        <f t="shared" si="40"/>
        <v>1011.0122717999998</v>
      </c>
      <c r="I57" s="124">
        <f t="shared" si="40"/>
        <v>1064.5748723999998</v>
      </c>
      <c r="J57" s="124">
        <f t="shared" si="40"/>
        <v>1107.6928697999997</v>
      </c>
      <c r="K57" s="124">
        <f t="shared" si="40"/>
        <v>979.2760199999998</v>
      </c>
      <c r="L57" s="124">
        <f t="shared" si="40"/>
        <v>1839.9147245999995</v>
      </c>
      <c r="M57" s="124">
        <f t="shared" si="40"/>
        <v>1747.7195622</v>
      </c>
      <c r="N57" s="124">
        <f t="shared" si="40"/>
        <v>1697.9282039999996</v>
      </c>
      <c r="O57" s="125">
        <f t="shared" si="31"/>
        <v>16743.335657399995</v>
      </c>
      <c r="P57" s="182">
        <f t="shared" si="37"/>
        <v>0.391989798344218</v>
      </c>
      <c r="Q57" t="s">
        <v>152</v>
      </c>
    </row>
    <row r="58" spans="1:17" ht="15">
      <c r="A58" s="83">
        <v>28.55</v>
      </c>
      <c r="B58" t="s">
        <v>74</v>
      </c>
      <c r="C58" s="113">
        <f>C46/1000*$A$58</f>
        <v>481.15043775</v>
      </c>
      <c r="D58" s="114">
        <f aca="true" t="shared" si="41" ref="D58:N58">D46/1000*$A$58</f>
        <v>455.16337125000007</v>
      </c>
      <c r="E58" s="114">
        <f t="shared" si="41"/>
        <v>483.45185325</v>
      </c>
      <c r="F58" s="114">
        <f t="shared" si="41"/>
        <v>586.3033710000001</v>
      </c>
      <c r="G58" s="114">
        <f t="shared" si="41"/>
        <v>662.15800875</v>
      </c>
      <c r="H58" s="114">
        <f t="shared" si="41"/>
        <v>612.8141872500001</v>
      </c>
      <c r="I58" s="114">
        <f t="shared" si="41"/>
        <v>639.99778425</v>
      </c>
      <c r="J58" s="114">
        <f t="shared" si="41"/>
        <v>657.99756</v>
      </c>
      <c r="K58" s="114">
        <f t="shared" si="41"/>
        <v>594.52876875</v>
      </c>
      <c r="L58" s="114">
        <f t="shared" si="41"/>
        <v>494.26473749999997</v>
      </c>
      <c r="M58" s="114">
        <f t="shared" si="41"/>
        <v>475.93520924999996</v>
      </c>
      <c r="N58" s="114">
        <f t="shared" si="41"/>
        <v>467.63700900000003</v>
      </c>
      <c r="O58" s="110">
        <f t="shared" si="31"/>
        <v>6611.402298</v>
      </c>
      <c r="P58" s="182">
        <f t="shared" si="37"/>
        <v>0.15478410673921583</v>
      </c>
      <c r="Q58" t="s">
        <v>154</v>
      </c>
    </row>
    <row r="59" spans="1:21" s="18" customFormat="1" ht="15">
      <c r="A59" s="82">
        <v>6.47</v>
      </c>
      <c r="B59" s="18" t="s">
        <v>111</v>
      </c>
      <c r="C59" s="121">
        <f>C$43/1000*$A$59</f>
        <v>311.86250805</v>
      </c>
      <c r="D59" s="120">
        <f aca="true" t="shared" si="42" ref="D59:N59">D$43/1000*$A$59</f>
        <v>296.28831224999993</v>
      </c>
      <c r="E59" s="120">
        <f t="shared" si="42"/>
        <v>315.14231279999996</v>
      </c>
      <c r="F59" s="120">
        <f t="shared" si="42"/>
        <v>286.0624449</v>
      </c>
      <c r="G59" s="120">
        <f t="shared" si="42"/>
        <v>324.4340739</v>
      </c>
      <c r="H59" s="120">
        <f t="shared" si="42"/>
        <v>301.00173959999995</v>
      </c>
      <c r="I59" s="120">
        <f t="shared" si="42"/>
        <v>311.86250805</v>
      </c>
      <c r="J59" s="120">
        <f t="shared" si="42"/>
        <v>322.07372085</v>
      </c>
      <c r="K59" s="120">
        <f t="shared" si="42"/>
        <v>291.3291542999999</v>
      </c>
      <c r="L59" s="120">
        <f t="shared" si="42"/>
        <v>322.08837539999996</v>
      </c>
      <c r="M59" s="120">
        <f t="shared" si="42"/>
        <v>309.8756034</v>
      </c>
      <c r="N59" s="120">
        <f t="shared" si="42"/>
        <v>303.12402899999995</v>
      </c>
      <c r="O59" s="122">
        <f t="shared" si="31"/>
        <v>3695.1447824999996</v>
      </c>
      <c r="P59" s="182">
        <f t="shared" si="37"/>
        <v>0.08650958732375968</v>
      </c>
      <c r="Q59" t="s">
        <v>150</v>
      </c>
      <c r="U59"/>
    </row>
    <row r="60" spans="1:21" ht="15.75" thickBot="1">
      <c r="A60" s="83">
        <v>55</v>
      </c>
      <c r="B60" t="s">
        <v>60</v>
      </c>
      <c r="C60" s="115">
        <f>$A$60</f>
        <v>55</v>
      </c>
      <c r="D60" s="116">
        <f aca="true" t="shared" si="43" ref="D60:N60">$A$60</f>
        <v>55</v>
      </c>
      <c r="E60" s="116">
        <f t="shared" si="43"/>
        <v>55</v>
      </c>
      <c r="F60" s="116">
        <f t="shared" si="43"/>
        <v>55</v>
      </c>
      <c r="G60" s="116">
        <f t="shared" si="43"/>
        <v>55</v>
      </c>
      <c r="H60" s="116">
        <f t="shared" si="43"/>
        <v>55</v>
      </c>
      <c r="I60" s="116">
        <f t="shared" si="43"/>
        <v>55</v>
      </c>
      <c r="J60" s="116">
        <f t="shared" si="43"/>
        <v>55</v>
      </c>
      <c r="K60" s="116">
        <f t="shared" si="43"/>
        <v>55</v>
      </c>
      <c r="L60" s="116">
        <f t="shared" si="43"/>
        <v>55</v>
      </c>
      <c r="M60" s="116">
        <f t="shared" si="43"/>
        <v>55</v>
      </c>
      <c r="N60" s="116">
        <f t="shared" si="43"/>
        <v>55</v>
      </c>
      <c r="O60" s="117">
        <f t="shared" si="31"/>
        <v>660</v>
      </c>
      <c r="P60" s="182">
        <f t="shared" si="37"/>
        <v>0.015451715966336807</v>
      </c>
      <c r="Q60" s="18" t="s">
        <v>147</v>
      </c>
      <c r="U60" s="18"/>
    </row>
    <row r="61" spans="3:15" ht="15"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 ht="15">
      <c r="B62" s="20" t="s">
        <v>88</v>
      </c>
      <c r="C62" s="118">
        <f aca="true" t="shared" si="44" ref="C62:O62">C47+C53</f>
        <v>19456.2312751</v>
      </c>
      <c r="D62" s="118">
        <f t="shared" si="44"/>
        <v>18537.032038899997</v>
      </c>
      <c r="E62" s="118">
        <f t="shared" si="44"/>
        <v>19632.173059149998</v>
      </c>
      <c r="F62" s="118">
        <f t="shared" si="44"/>
        <v>16692.072769450002</v>
      </c>
      <c r="G62" s="118">
        <f t="shared" si="44"/>
        <v>18851.955595450003</v>
      </c>
      <c r="H62" s="118">
        <f t="shared" si="44"/>
        <v>17523.83790385</v>
      </c>
      <c r="I62" s="118">
        <f t="shared" si="44"/>
        <v>18130.3149478</v>
      </c>
      <c r="J62" s="118">
        <f t="shared" si="44"/>
        <v>18718.60374265</v>
      </c>
      <c r="K62" s="118">
        <f t="shared" si="44"/>
        <v>16980.9464284</v>
      </c>
      <c r="L62" s="118">
        <f t="shared" si="44"/>
        <v>20097.08399065</v>
      </c>
      <c r="M62" s="118">
        <f t="shared" si="44"/>
        <v>19337.383354449998</v>
      </c>
      <c r="N62" s="118">
        <f t="shared" si="44"/>
        <v>18912.3641638</v>
      </c>
      <c r="O62" s="118">
        <f t="shared" si="44"/>
        <v>222869.99926965</v>
      </c>
    </row>
    <row r="63" spans="4:15" ht="15"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4:15" ht="15">
      <c r="D64" s="64"/>
      <c r="E64" s="64"/>
      <c r="F64" s="64"/>
      <c r="G64" s="64"/>
      <c r="H64" s="64"/>
      <c r="I64" s="64"/>
      <c r="J64" s="64"/>
      <c r="K64" s="64"/>
      <c r="L64" s="63"/>
      <c r="M64" s="63"/>
      <c r="N64" s="63"/>
      <c r="O64" s="63"/>
    </row>
    <row r="65" spans="13:15" ht="15">
      <c r="M65" s="16"/>
      <c r="O65" s="16"/>
    </row>
  </sheetData>
  <sheetProtection/>
  <mergeCells count="24">
    <mergeCell ref="U29:V29"/>
    <mergeCell ref="AE29:AF29"/>
    <mergeCell ref="P2:Q2"/>
    <mergeCell ref="AG29:AH29"/>
    <mergeCell ref="AF1:AG1"/>
    <mergeCell ref="D2:E2"/>
    <mergeCell ref="F2:G2"/>
    <mergeCell ref="H2:I2"/>
    <mergeCell ref="J2:K2"/>
    <mergeCell ref="L2:M2"/>
    <mergeCell ref="N2:O2"/>
    <mergeCell ref="AB2:AC2"/>
    <mergeCell ref="AF2:AG2"/>
    <mergeCell ref="AD2:AE2"/>
    <mergeCell ref="T2:U2"/>
    <mergeCell ref="V2:W2"/>
    <mergeCell ref="X2:Y2"/>
    <mergeCell ref="Z2:AA2"/>
    <mergeCell ref="P42:T42"/>
    <mergeCell ref="D1:H1"/>
    <mergeCell ref="T1:V1"/>
    <mergeCell ref="C29:D29"/>
    <mergeCell ref="E29:F29"/>
    <mergeCell ref="S29:T29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O70"/>
  <sheetViews>
    <sheetView zoomScalePageLayoutView="0" workbookViewId="0" topLeftCell="K4">
      <selection activeCell="B21" sqref="B21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41" max="41" width="12.140625" style="0" customWidth="1"/>
  </cols>
  <sheetData>
    <row r="1" spans="3:41" ht="15.75" thickBot="1">
      <c r="C1" s="21"/>
      <c r="D1" s="206" t="s">
        <v>48</v>
      </c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210" t="s">
        <v>32</v>
      </c>
      <c r="U1" s="210"/>
      <c r="V1" s="210"/>
      <c r="AE1" s="21"/>
      <c r="AF1" s="206" t="s">
        <v>33</v>
      </c>
      <c r="AG1" s="206"/>
      <c r="AH1" s="21"/>
      <c r="AI1" s="21"/>
      <c r="AJ1" s="21"/>
      <c r="AK1" s="21"/>
      <c r="AL1" s="21"/>
      <c r="AM1" s="21"/>
      <c r="AN1" s="21"/>
      <c r="AO1" s="2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5"/>
      <c r="AE2" s="45"/>
      <c r="AF2" s="202" t="s">
        <v>0</v>
      </c>
      <c r="AG2" s="202"/>
      <c r="AH2" s="202" t="s">
        <v>1</v>
      </c>
      <c r="AI2" s="202"/>
      <c r="AJ2" s="202" t="s">
        <v>2</v>
      </c>
      <c r="AK2" s="202"/>
      <c r="AL2" s="202" t="s">
        <v>3</v>
      </c>
      <c r="AM2" s="202"/>
      <c r="AN2" s="202" t="s">
        <v>4</v>
      </c>
      <c r="AO2" s="205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7" t="s">
        <v>122</v>
      </c>
      <c r="AE3" s="46" t="s">
        <v>7</v>
      </c>
      <c r="AF3" s="44" t="s">
        <v>121</v>
      </c>
      <c r="AG3" s="44" t="s">
        <v>122</v>
      </c>
      <c r="AH3" s="44" t="s">
        <v>121</v>
      </c>
      <c r="AI3" s="44" t="s">
        <v>122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7" t="s">
        <v>122</v>
      </c>
    </row>
    <row r="4" spans="3:41" ht="15">
      <c r="C4" s="48" t="s">
        <v>8</v>
      </c>
      <c r="D4" s="72">
        <f>J30</f>
        <v>4</v>
      </c>
      <c r="E4" s="128">
        <v>76.0875</v>
      </c>
      <c r="F4" s="72">
        <f>J30</f>
        <v>4</v>
      </c>
      <c r="G4" s="128">
        <v>82.275</v>
      </c>
      <c r="H4" s="72">
        <f>J30</f>
        <v>4</v>
      </c>
      <c r="I4" s="128">
        <v>109.575</v>
      </c>
      <c r="J4" s="72">
        <f>J30</f>
        <v>4</v>
      </c>
      <c r="K4" s="128">
        <v>71.925</v>
      </c>
      <c r="L4" s="72">
        <f>J30</f>
        <v>4</v>
      </c>
      <c r="M4" s="130">
        <v>70.1625</v>
      </c>
      <c r="N4" s="72">
        <f>J30</f>
        <v>4</v>
      </c>
      <c r="O4" s="130">
        <v>65.7375</v>
      </c>
      <c r="P4" s="72">
        <f>$G$30</f>
        <v>3</v>
      </c>
      <c r="Q4" s="132">
        <v>65.4</v>
      </c>
      <c r="S4" s="48" t="s">
        <v>8</v>
      </c>
      <c r="T4" s="72">
        <f>$J$30</f>
        <v>4</v>
      </c>
      <c r="U4" s="79">
        <f>$E4</f>
        <v>76.0875</v>
      </c>
      <c r="V4" s="72">
        <f>$J$30</f>
        <v>4</v>
      </c>
      <c r="W4" s="79">
        <f>$G4</f>
        <v>82.275</v>
      </c>
      <c r="X4" s="72">
        <f>$J$30</f>
        <v>4</v>
      </c>
      <c r="Y4" s="79">
        <f>$I4</f>
        <v>109.575</v>
      </c>
      <c r="Z4" s="72">
        <f>$J$30</f>
        <v>4</v>
      </c>
      <c r="AA4" s="79">
        <f>$K4</f>
        <v>71.925</v>
      </c>
      <c r="AB4" s="72">
        <f>$J$30</f>
        <v>4</v>
      </c>
      <c r="AC4" s="65">
        <f>$M4</f>
        <v>70.1625</v>
      </c>
      <c r="AE4" s="48" t="s">
        <v>8</v>
      </c>
      <c r="AF4" s="72">
        <f>$J$30</f>
        <v>4</v>
      </c>
      <c r="AG4" s="79">
        <f>$E4</f>
        <v>76.0875</v>
      </c>
      <c r="AH4" s="72">
        <f>$J$30</f>
        <v>4</v>
      </c>
      <c r="AI4" s="79">
        <f>$G4</f>
        <v>82.275</v>
      </c>
      <c r="AJ4" s="72">
        <f>$J$30</f>
        <v>4</v>
      </c>
      <c r="AK4" s="79">
        <f>$I4</f>
        <v>109.575</v>
      </c>
      <c r="AL4" s="72">
        <f>$J$30</f>
        <v>4</v>
      </c>
      <c r="AM4" s="79">
        <f>$K4</f>
        <v>71.925</v>
      </c>
      <c r="AN4" s="72">
        <f>$J$30</f>
        <v>4</v>
      </c>
      <c r="AO4" s="65">
        <f>$M4</f>
        <v>70.1625</v>
      </c>
    </row>
    <row r="5" spans="3:41" ht="15">
      <c r="C5" s="48" t="s">
        <v>9</v>
      </c>
      <c r="D5" s="72">
        <f>$G$30</f>
        <v>3</v>
      </c>
      <c r="E5" s="128">
        <v>71.1</v>
      </c>
      <c r="F5" s="72">
        <f>$G$30</f>
        <v>3</v>
      </c>
      <c r="G5" s="128">
        <v>81.7125</v>
      </c>
      <c r="H5" s="72">
        <f>$G$30</f>
        <v>3</v>
      </c>
      <c r="I5" s="128">
        <v>107.8875</v>
      </c>
      <c r="J5" s="72">
        <f>$G$30</f>
        <v>3</v>
      </c>
      <c r="K5" s="128">
        <v>71.9625</v>
      </c>
      <c r="L5" s="72">
        <f>$G$30</f>
        <v>3</v>
      </c>
      <c r="M5" s="130">
        <v>75.8625</v>
      </c>
      <c r="N5" s="72">
        <f>$G$30</f>
        <v>3</v>
      </c>
      <c r="O5" s="130">
        <v>64.9125</v>
      </c>
      <c r="P5" s="72">
        <f aca="true" t="shared" si="0" ref="P5:P27">$G$30</f>
        <v>3</v>
      </c>
      <c r="Q5" s="132">
        <v>63.975</v>
      </c>
      <c r="S5" s="48" t="s">
        <v>9</v>
      </c>
      <c r="T5" s="72">
        <f>$G$30</f>
        <v>3</v>
      </c>
      <c r="U5" s="79">
        <f aca="true" t="shared" si="1" ref="U5:U27">$E5</f>
        <v>71.1</v>
      </c>
      <c r="V5" s="72">
        <f>$G$30</f>
        <v>3</v>
      </c>
      <c r="W5" s="79">
        <f aca="true" t="shared" si="2" ref="W5:W27">$G5</f>
        <v>81.7125</v>
      </c>
      <c r="X5" s="72">
        <f>$G$30</f>
        <v>3</v>
      </c>
      <c r="Y5" s="79">
        <f aca="true" t="shared" si="3" ref="Y5:Y27">$I5</f>
        <v>107.8875</v>
      </c>
      <c r="Z5" s="72">
        <f>$G$30</f>
        <v>3</v>
      </c>
      <c r="AA5" s="79">
        <f aca="true" t="shared" si="4" ref="AA5:AA27">$K5</f>
        <v>71.9625</v>
      </c>
      <c r="AB5" s="72">
        <f>$G$30</f>
        <v>3</v>
      </c>
      <c r="AC5" s="65">
        <f aca="true" t="shared" si="5" ref="AC5:AC27">$M5</f>
        <v>75.8625</v>
      </c>
      <c r="AE5" s="48" t="s">
        <v>9</v>
      </c>
      <c r="AF5" s="72">
        <f>$G$30</f>
        <v>3</v>
      </c>
      <c r="AG5" s="79">
        <f aca="true" t="shared" si="6" ref="AG5:AG27">$E5</f>
        <v>71.1</v>
      </c>
      <c r="AH5" s="72">
        <f>$G$30</f>
        <v>3</v>
      </c>
      <c r="AI5" s="79">
        <f aca="true" t="shared" si="7" ref="AI5:AI27">$G5</f>
        <v>81.7125</v>
      </c>
      <c r="AJ5" s="72">
        <f>$G$30</f>
        <v>3</v>
      </c>
      <c r="AK5" s="79">
        <f aca="true" t="shared" si="8" ref="AK5:AK27">$I5</f>
        <v>107.8875</v>
      </c>
      <c r="AL5" s="72">
        <f>$G$30</f>
        <v>3</v>
      </c>
      <c r="AM5" s="79">
        <f aca="true" t="shared" si="9" ref="AM5:AM27">$K5</f>
        <v>71.9625</v>
      </c>
      <c r="AN5" s="72">
        <f>$G$30</f>
        <v>3</v>
      </c>
      <c r="AO5" s="65">
        <f aca="true" t="shared" si="10" ref="AO5:AO27">$M5</f>
        <v>75.8625</v>
      </c>
    </row>
    <row r="6" spans="3:41" ht="15">
      <c r="C6" s="48" t="s">
        <v>10</v>
      </c>
      <c r="D6" s="72">
        <f>$G$30</f>
        <v>3</v>
      </c>
      <c r="E6" s="128">
        <v>60.675</v>
      </c>
      <c r="F6" s="72">
        <f>$G$30</f>
        <v>3</v>
      </c>
      <c r="G6" s="128">
        <v>80.4375</v>
      </c>
      <c r="H6" s="72">
        <f>$G$30</f>
        <v>3</v>
      </c>
      <c r="I6" s="128">
        <v>105.975</v>
      </c>
      <c r="J6" s="72">
        <f>$G$30</f>
        <v>3</v>
      </c>
      <c r="K6" s="128">
        <v>79.275</v>
      </c>
      <c r="L6" s="72">
        <f>$G$30</f>
        <v>3</v>
      </c>
      <c r="M6" s="130">
        <v>75.2625</v>
      </c>
      <c r="N6" s="72">
        <f>$G$30</f>
        <v>3</v>
      </c>
      <c r="O6" s="130">
        <v>64.9125</v>
      </c>
      <c r="P6" s="72">
        <f t="shared" si="0"/>
        <v>3</v>
      </c>
      <c r="Q6" s="132">
        <v>63.0375</v>
      </c>
      <c r="S6" s="48" t="s">
        <v>10</v>
      </c>
      <c r="T6" s="72">
        <f>$G$30</f>
        <v>3</v>
      </c>
      <c r="U6" s="79">
        <f t="shared" si="1"/>
        <v>60.675</v>
      </c>
      <c r="V6" s="72">
        <f>$G$30</f>
        <v>3</v>
      </c>
      <c r="W6" s="79">
        <f t="shared" si="2"/>
        <v>80.4375</v>
      </c>
      <c r="X6" s="72">
        <f>$G$30</f>
        <v>3</v>
      </c>
      <c r="Y6" s="79">
        <f t="shared" si="3"/>
        <v>105.975</v>
      </c>
      <c r="Z6" s="72">
        <f>$G$30</f>
        <v>3</v>
      </c>
      <c r="AA6" s="79">
        <f t="shared" si="4"/>
        <v>79.275</v>
      </c>
      <c r="AB6" s="72">
        <f>$G$30</f>
        <v>3</v>
      </c>
      <c r="AC6" s="65">
        <f t="shared" si="5"/>
        <v>75.2625</v>
      </c>
      <c r="AE6" s="48" t="s">
        <v>10</v>
      </c>
      <c r="AF6" s="72">
        <f>$G$30</f>
        <v>3</v>
      </c>
      <c r="AG6" s="79">
        <f t="shared" si="6"/>
        <v>60.675</v>
      </c>
      <c r="AH6" s="72">
        <f>$G$30</f>
        <v>3</v>
      </c>
      <c r="AI6" s="79">
        <f t="shared" si="7"/>
        <v>80.4375</v>
      </c>
      <c r="AJ6" s="72">
        <f>$G$30</f>
        <v>3</v>
      </c>
      <c r="AK6" s="79">
        <f t="shared" si="8"/>
        <v>105.975</v>
      </c>
      <c r="AL6" s="72">
        <f>$G$30</f>
        <v>3</v>
      </c>
      <c r="AM6" s="79">
        <f t="shared" si="9"/>
        <v>79.275</v>
      </c>
      <c r="AN6" s="72">
        <f>$G$30</f>
        <v>3</v>
      </c>
      <c r="AO6" s="65">
        <f t="shared" si="10"/>
        <v>75.2625</v>
      </c>
    </row>
    <row r="7" spans="3:41" ht="15">
      <c r="C7" s="48" t="s">
        <v>11</v>
      </c>
      <c r="D7" s="72">
        <f>$G$30</f>
        <v>3</v>
      </c>
      <c r="E7" s="128">
        <v>62.6625</v>
      </c>
      <c r="F7" s="72">
        <f>$G$30</f>
        <v>3</v>
      </c>
      <c r="G7" s="128">
        <v>80.55</v>
      </c>
      <c r="H7" s="72">
        <f>$G$30</f>
        <v>3</v>
      </c>
      <c r="I7" s="128">
        <v>111.3</v>
      </c>
      <c r="J7" s="72">
        <f>$G$30</f>
        <v>3</v>
      </c>
      <c r="K7" s="128">
        <v>81.675</v>
      </c>
      <c r="L7" s="72">
        <f>$G$30</f>
        <v>3</v>
      </c>
      <c r="M7" s="130">
        <v>74.7</v>
      </c>
      <c r="N7" s="72">
        <f>$G$30</f>
        <v>3</v>
      </c>
      <c r="O7" s="130">
        <v>65.7</v>
      </c>
      <c r="P7" s="72">
        <f t="shared" si="0"/>
        <v>3</v>
      </c>
      <c r="Q7" s="132">
        <v>64.6125</v>
      </c>
      <c r="S7" s="48" t="s">
        <v>11</v>
      </c>
      <c r="T7" s="72">
        <f>$G$30</f>
        <v>3</v>
      </c>
      <c r="U7" s="79">
        <f t="shared" si="1"/>
        <v>62.6625</v>
      </c>
      <c r="V7" s="72">
        <f>$G$30</f>
        <v>3</v>
      </c>
      <c r="W7" s="79">
        <f t="shared" si="2"/>
        <v>80.55</v>
      </c>
      <c r="X7" s="72">
        <f>$G$30</f>
        <v>3</v>
      </c>
      <c r="Y7" s="79">
        <f t="shared" si="3"/>
        <v>111.3</v>
      </c>
      <c r="Z7" s="72">
        <f>$G$30</f>
        <v>3</v>
      </c>
      <c r="AA7" s="79">
        <f t="shared" si="4"/>
        <v>81.675</v>
      </c>
      <c r="AB7" s="72">
        <f>$G$30</f>
        <v>3</v>
      </c>
      <c r="AC7" s="65">
        <f t="shared" si="5"/>
        <v>74.7</v>
      </c>
      <c r="AE7" s="48" t="s">
        <v>11</v>
      </c>
      <c r="AF7" s="72">
        <f>$G$30</f>
        <v>3</v>
      </c>
      <c r="AG7" s="79">
        <f t="shared" si="6"/>
        <v>62.6625</v>
      </c>
      <c r="AH7" s="72">
        <f>$G$30</f>
        <v>3</v>
      </c>
      <c r="AI7" s="79">
        <f t="shared" si="7"/>
        <v>80.55</v>
      </c>
      <c r="AJ7" s="72">
        <f>$G$30</f>
        <v>3</v>
      </c>
      <c r="AK7" s="79">
        <f t="shared" si="8"/>
        <v>111.3</v>
      </c>
      <c r="AL7" s="72">
        <f>$G$30</f>
        <v>3</v>
      </c>
      <c r="AM7" s="79">
        <f t="shared" si="9"/>
        <v>81.675</v>
      </c>
      <c r="AN7" s="72">
        <f>$G$30</f>
        <v>3</v>
      </c>
      <c r="AO7" s="65">
        <f t="shared" si="10"/>
        <v>74.7</v>
      </c>
    </row>
    <row r="8" spans="3:41" ht="15">
      <c r="C8" s="48" t="s">
        <v>12</v>
      </c>
      <c r="D8" s="72">
        <f>$G$30</f>
        <v>3</v>
      </c>
      <c r="E8" s="128">
        <v>90.6</v>
      </c>
      <c r="F8" s="72">
        <f>$G$30</f>
        <v>3</v>
      </c>
      <c r="G8" s="128">
        <v>84.1875</v>
      </c>
      <c r="H8" s="72">
        <f>$G$30</f>
        <v>3</v>
      </c>
      <c r="I8" s="128">
        <v>129.4875</v>
      </c>
      <c r="J8" s="72">
        <f>$G$30</f>
        <v>3</v>
      </c>
      <c r="K8" s="128">
        <v>105</v>
      </c>
      <c r="L8" s="72">
        <f>$G$30</f>
        <v>3</v>
      </c>
      <c r="M8" s="130">
        <v>94.2</v>
      </c>
      <c r="N8" s="72">
        <f>$G$30</f>
        <v>3</v>
      </c>
      <c r="O8" s="130">
        <v>89.55</v>
      </c>
      <c r="P8" s="72">
        <f t="shared" si="0"/>
        <v>3</v>
      </c>
      <c r="Q8" s="132">
        <v>82.5375</v>
      </c>
      <c r="S8" s="48" t="s">
        <v>12</v>
      </c>
      <c r="T8" s="72">
        <f>$G$30</f>
        <v>3</v>
      </c>
      <c r="U8" s="79">
        <f t="shared" si="1"/>
        <v>90.6</v>
      </c>
      <c r="V8" s="72">
        <f>$G$30</f>
        <v>3</v>
      </c>
      <c r="W8" s="79">
        <f t="shared" si="2"/>
        <v>84.1875</v>
      </c>
      <c r="X8" s="72">
        <f>$G$30</f>
        <v>3</v>
      </c>
      <c r="Y8" s="79">
        <f t="shared" si="3"/>
        <v>129.4875</v>
      </c>
      <c r="Z8" s="72">
        <f>$G$30</f>
        <v>3</v>
      </c>
      <c r="AA8" s="79">
        <f t="shared" si="4"/>
        <v>105</v>
      </c>
      <c r="AB8" s="72">
        <f>$G$30</f>
        <v>3</v>
      </c>
      <c r="AC8" s="65">
        <f t="shared" si="5"/>
        <v>94.2</v>
      </c>
      <c r="AE8" s="48" t="s">
        <v>12</v>
      </c>
      <c r="AF8" s="72">
        <f>$G$30</f>
        <v>3</v>
      </c>
      <c r="AG8" s="79">
        <f t="shared" si="6"/>
        <v>90.6</v>
      </c>
      <c r="AH8" s="72">
        <f>$G$30</f>
        <v>3</v>
      </c>
      <c r="AI8" s="79">
        <f t="shared" si="7"/>
        <v>84.1875</v>
      </c>
      <c r="AJ8" s="72">
        <f>$G$30</f>
        <v>3</v>
      </c>
      <c r="AK8" s="79">
        <f t="shared" si="8"/>
        <v>129.4875</v>
      </c>
      <c r="AL8" s="28">
        <f>$G$30</f>
        <v>3</v>
      </c>
      <c r="AM8" s="79">
        <f t="shared" si="9"/>
        <v>105</v>
      </c>
      <c r="AN8" s="72">
        <f>$G$30</f>
        <v>3</v>
      </c>
      <c r="AO8" s="65">
        <f t="shared" si="10"/>
        <v>94.2</v>
      </c>
    </row>
    <row r="9" spans="3:41" ht="15">
      <c r="C9" s="48" t="s">
        <v>13</v>
      </c>
      <c r="D9" s="72">
        <f>J30</f>
        <v>4</v>
      </c>
      <c r="E9" s="128">
        <v>100.275</v>
      </c>
      <c r="F9" s="72">
        <f>J30</f>
        <v>4</v>
      </c>
      <c r="G9" s="128">
        <v>83.85</v>
      </c>
      <c r="H9" s="72">
        <f>J30</f>
        <v>4</v>
      </c>
      <c r="I9" s="128">
        <v>125.2875</v>
      </c>
      <c r="J9" s="72">
        <f>J30</f>
        <v>4</v>
      </c>
      <c r="K9" s="128">
        <v>102.075</v>
      </c>
      <c r="L9" s="72">
        <f>J30</f>
        <v>4</v>
      </c>
      <c r="M9" s="130">
        <v>94.05</v>
      </c>
      <c r="N9" s="72">
        <f>$J$30</f>
        <v>4</v>
      </c>
      <c r="O9" s="130">
        <v>86.475</v>
      </c>
      <c r="P9" s="72">
        <f t="shared" si="0"/>
        <v>3</v>
      </c>
      <c r="Q9" s="132">
        <v>86.8875</v>
      </c>
      <c r="S9" s="48" t="s">
        <v>13</v>
      </c>
      <c r="T9" s="72">
        <f>$J$30</f>
        <v>4</v>
      </c>
      <c r="U9" s="79">
        <f t="shared" si="1"/>
        <v>100.275</v>
      </c>
      <c r="V9" s="72">
        <f>$J$30</f>
        <v>4</v>
      </c>
      <c r="W9" s="79">
        <f t="shared" si="2"/>
        <v>83.85</v>
      </c>
      <c r="X9" s="72">
        <f>$J$30</f>
        <v>4</v>
      </c>
      <c r="Y9" s="79">
        <f t="shared" si="3"/>
        <v>125.2875</v>
      </c>
      <c r="Z9" s="72">
        <f>$J$30</f>
        <v>4</v>
      </c>
      <c r="AA9" s="79">
        <f t="shared" si="4"/>
        <v>102.075</v>
      </c>
      <c r="AB9" s="72">
        <f>$J$30</f>
        <v>4</v>
      </c>
      <c r="AC9" s="65">
        <f t="shared" si="5"/>
        <v>94.05</v>
      </c>
      <c r="AE9" s="48" t="s">
        <v>13</v>
      </c>
      <c r="AF9" s="72">
        <f>$J$30</f>
        <v>4</v>
      </c>
      <c r="AG9" s="79">
        <f t="shared" si="6"/>
        <v>100.275</v>
      </c>
      <c r="AH9" s="72">
        <f>$J$30</f>
        <v>4</v>
      </c>
      <c r="AI9" s="79">
        <f t="shared" si="7"/>
        <v>83.85</v>
      </c>
      <c r="AJ9" s="72">
        <f>$J$30</f>
        <v>4</v>
      </c>
      <c r="AK9" s="79">
        <f t="shared" si="8"/>
        <v>125.2875</v>
      </c>
      <c r="AL9" s="72">
        <f>$J$30</f>
        <v>4</v>
      </c>
      <c r="AM9" s="79">
        <f t="shared" si="9"/>
        <v>102.075</v>
      </c>
      <c r="AN9" s="72">
        <f>$J$30</f>
        <v>4</v>
      </c>
      <c r="AO9" s="65">
        <f t="shared" si="10"/>
        <v>94.05</v>
      </c>
    </row>
    <row r="10" spans="3:41" ht="15">
      <c r="C10" s="48" t="s">
        <v>14</v>
      </c>
      <c r="D10" s="72">
        <f>J30</f>
        <v>4</v>
      </c>
      <c r="E10" s="128">
        <v>118.3125</v>
      </c>
      <c r="F10" s="72">
        <f>J30</f>
        <v>4</v>
      </c>
      <c r="G10" s="128">
        <v>102.9</v>
      </c>
      <c r="H10" s="72">
        <f>J30</f>
        <v>4</v>
      </c>
      <c r="I10" s="128">
        <v>149.1</v>
      </c>
      <c r="J10" s="72">
        <f>J30</f>
        <v>4</v>
      </c>
      <c r="K10" s="128">
        <v>125.625</v>
      </c>
      <c r="L10" s="72">
        <f>J30</f>
        <v>4</v>
      </c>
      <c r="M10" s="130">
        <v>114.2625</v>
      </c>
      <c r="N10" s="72">
        <f aca="true" t="shared" si="11" ref="N10:N27">$J$30</f>
        <v>4</v>
      </c>
      <c r="O10" s="130">
        <v>107.4</v>
      </c>
      <c r="P10" s="72">
        <f t="shared" si="0"/>
        <v>3</v>
      </c>
      <c r="Q10" s="132">
        <v>118.4625</v>
      </c>
      <c r="S10" s="48" t="s">
        <v>14</v>
      </c>
      <c r="T10" s="72">
        <f>$J$30</f>
        <v>4</v>
      </c>
      <c r="U10" s="79">
        <f t="shared" si="1"/>
        <v>118.3125</v>
      </c>
      <c r="V10" s="72">
        <f>$J$30</f>
        <v>4</v>
      </c>
      <c r="W10" s="79">
        <f t="shared" si="2"/>
        <v>102.9</v>
      </c>
      <c r="X10" s="72">
        <f>$J$30</f>
        <v>4</v>
      </c>
      <c r="Y10" s="79">
        <f t="shared" si="3"/>
        <v>149.1</v>
      </c>
      <c r="Z10" s="72">
        <f>$J$30</f>
        <v>4</v>
      </c>
      <c r="AA10" s="79">
        <f t="shared" si="4"/>
        <v>125.625</v>
      </c>
      <c r="AB10" s="72">
        <f>$J$30</f>
        <v>4</v>
      </c>
      <c r="AC10" s="65">
        <f t="shared" si="5"/>
        <v>114.2625</v>
      </c>
      <c r="AE10" s="48" t="s">
        <v>14</v>
      </c>
      <c r="AF10" s="72">
        <f>$J$30</f>
        <v>4</v>
      </c>
      <c r="AG10" s="79">
        <f t="shared" si="6"/>
        <v>118.3125</v>
      </c>
      <c r="AH10" s="72">
        <f>$J$30</f>
        <v>4</v>
      </c>
      <c r="AI10" s="79">
        <f t="shared" si="7"/>
        <v>102.9</v>
      </c>
      <c r="AJ10" s="72">
        <f>$J$30</f>
        <v>4</v>
      </c>
      <c r="AK10" s="79">
        <f t="shared" si="8"/>
        <v>149.1</v>
      </c>
      <c r="AL10" s="72">
        <f>$J$30</f>
        <v>4</v>
      </c>
      <c r="AM10" s="79">
        <f t="shared" si="9"/>
        <v>125.625</v>
      </c>
      <c r="AN10" s="72">
        <f>$J$30</f>
        <v>4</v>
      </c>
      <c r="AO10" s="65">
        <f t="shared" si="10"/>
        <v>114.2625</v>
      </c>
    </row>
    <row r="11" spans="3:41" ht="15">
      <c r="C11" s="48" t="s">
        <v>15</v>
      </c>
      <c r="D11" s="73">
        <f aca="true" t="shared" si="12" ref="D11:D16">$C$30</f>
        <v>1</v>
      </c>
      <c r="E11" s="128">
        <v>152.5125</v>
      </c>
      <c r="F11" s="73">
        <f aca="true" t="shared" si="13" ref="F11:F16">$C$30</f>
        <v>1</v>
      </c>
      <c r="G11" s="128">
        <v>158.3625</v>
      </c>
      <c r="H11" s="73">
        <f aca="true" t="shared" si="14" ref="H11:H16">$C$30</f>
        <v>1</v>
      </c>
      <c r="I11" s="128">
        <v>189.375</v>
      </c>
      <c r="J11" s="73">
        <f aca="true" t="shared" si="15" ref="J11:J16">$C$30</f>
        <v>1</v>
      </c>
      <c r="K11" s="128">
        <v>159.6</v>
      </c>
      <c r="L11" s="73">
        <f aca="true" t="shared" si="16" ref="L11:L16">$C$30</f>
        <v>1</v>
      </c>
      <c r="M11" s="130">
        <v>147.15</v>
      </c>
      <c r="N11" s="72">
        <f t="shared" si="11"/>
        <v>4</v>
      </c>
      <c r="O11" s="130">
        <v>145.2375</v>
      </c>
      <c r="P11" s="72">
        <f t="shared" si="0"/>
        <v>3</v>
      </c>
      <c r="Q11" s="132">
        <v>133.125</v>
      </c>
      <c r="S11" s="48" t="s">
        <v>15</v>
      </c>
      <c r="T11" s="73">
        <f aca="true" t="shared" si="17" ref="T11:T16">$C$30</f>
        <v>1</v>
      </c>
      <c r="U11" s="79">
        <f t="shared" si="1"/>
        <v>152.5125</v>
      </c>
      <c r="V11" s="73">
        <f aca="true" t="shared" si="18" ref="V11:V16">$C$30</f>
        <v>1</v>
      </c>
      <c r="W11" s="79">
        <f t="shared" si="2"/>
        <v>158.3625</v>
      </c>
      <c r="X11" s="73">
        <f aca="true" t="shared" si="19" ref="X11:X16">$C$30</f>
        <v>1</v>
      </c>
      <c r="Y11" s="79">
        <f t="shared" si="3"/>
        <v>189.375</v>
      </c>
      <c r="Z11" s="73">
        <f aca="true" t="shared" si="20" ref="Z11:Z16">$C$30</f>
        <v>1</v>
      </c>
      <c r="AA11" s="79">
        <f t="shared" si="4"/>
        <v>159.6</v>
      </c>
      <c r="AB11" s="73">
        <f aca="true" t="shared" si="21" ref="AB11:AB16">$C$30</f>
        <v>1</v>
      </c>
      <c r="AC11" s="65">
        <f t="shared" si="5"/>
        <v>147.15</v>
      </c>
      <c r="AE11" s="48" t="s">
        <v>15</v>
      </c>
      <c r="AF11" s="73">
        <f aca="true" t="shared" si="22" ref="AF11:AF16">$C$30</f>
        <v>1</v>
      </c>
      <c r="AG11" s="79">
        <f t="shared" si="6"/>
        <v>152.5125</v>
      </c>
      <c r="AH11" s="73">
        <f aca="true" t="shared" si="23" ref="AH11:AH16">$C$30</f>
        <v>1</v>
      </c>
      <c r="AI11" s="79">
        <f t="shared" si="7"/>
        <v>158.3625</v>
      </c>
      <c r="AJ11" s="73">
        <f aca="true" t="shared" si="24" ref="AJ11:AJ16">$C$30</f>
        <v>1</v>
      </c>
      <c r="AK11" s="79">
        <f t="shared" si="8"/>
        <v>189.375</v>
      </c>
      <c r="AL11" s="73">
        <f aca="true" t="shared" si="25" ref="AL11:AL16">$C$30</f>
        <v>1</v>
      </c>
      <c r="AM11" s="79">
        <f t="shared" si="9"/>
        <v>159.6</v>
      </c>
      <c r="AN11" s="73">
        <f aca="true" t="shared" si="26" ref="AN11:AN16">$C$30</f>
        <v>1</v>
      </c>
      <c r="AO11" s="65">
        <f t="shared" si="10"/>
        <v>147.15</v>
      </c>
    </row>
    <row r="12" spans="3:41" ht="15">
      <c r="C12" s="48" t="s">
        <v>16</v>
      </c>
      <c r="D12" s="73">
        <f t="shared" si="12"/>
        <v>1</v>
      </c>
      <c r="E12" s="128">
        <v>233.55</v>
      </c>
      <c r="F12" s="73">
        <f t="shared" si="13"/>
        <v>1</v>
      </c>
      <c r="G12" s="128">
        <v>226.2375</v>
      </c>
      <c r="H12" s="73">
        <f t="shared" si="14"/>
        <v>1</v>
      </c>
      <c r="I12" s="128">
        <v>220.0125</v>
      </c>
      <c r="J12" s="73">
        <f t="shared" si="15"/>
        <v>1</v>
      </c>
      <c r="K12" s="128">
        <v>225.6</v>
      </c>
      <c r="L12" s="73">
        <f t="shared" si="16"/>
        <v>1</v>
      </c>
      <c r="M12" s="130">
        <v>207.5625</v>
      </c>
      <c r="N12" s="72">
        <f t="shared" si="11"/>
        <v>4</v>
      </c>
      <c r="O12" s="130">
        <v>213.3375</v>
      </c>
      <c r="P12" s="72">
        <f t="shared" si="0"/>
        <v>3</v>
      </c>
      <c r="Q12" s="132">
        <v>141.3375</v>
      </c>
      <c r="S12" s="48" t="s">
        <v>16</v>
      </c>
      <c r="T12" s="73">
        <f t="shared" si="17"/>
        <v>1</v>
      </c>
      <c r="U12" s="79">
        <f t="shared" si="1"/>
        <v>233.55</v>
      </c>
      <c r="V12" s="73">
        <f t="shared" si="18"/>
        <v>1</v>
      </c>
      <c r="W12" s="79">
        <f t="shared" si="2"/>
        <v>226.2375</v>
      </c>
      <c r="X12" s="73">
        <f t="shared" si="19"/>
        <v>1</v>
      </c>
      <c r="Y12" s="79">
        <f t="shared" si="3"/>
        <v>220.0125</v>
      </c>
      <c r="Z12" s="73">
        <f t="shared" si="20"/>
        <v>1</v>
      </c>
      <c r="AA12" s="79">
        <f t="shared" si="4"/>
        <v>225.6</v>
      </c>
      <c r="AB12" s="73">
        <f t="shared" si="21"/>
        <v>1</v>
      </c>
      <c r="AC12" s="65">
        <f t="shared" si="5"/>
        <v>207.5625</v>
      </c>
      <c r="AE12" s="48" t="s">
        <v>16</v>
      </c>
      <c r="AF12" s="73">
        <f t="shared" si="22"/>
        <v>1</v>
      </c>
      <c r="AG12" s="79">
        <f t="shared" si="6"/>
        <v>233.55</v>
      </c>
      <c r="AH12" s="73">
        <f t="shared" si="23"/>
        <v>1</v>
      </c>
      <c r="AI12" s="79">
        <f t="shared" si="7"/>
        <v>226.2375</v>
      </c>
      <c r="AJ12" s="73">
        <f t="shared" si="24"/>
        <v>1</v>
      </c>
      <c r="AK12" s="79">
        <f t="shared" si="8"/>
        <v>220.0125</v>
      </c>
      <c r="AL12" s="73">
        <f t="shared" si="25"/>
        <v>1</v>
      </c>
      <c r="AM12" s="79">
        <f t="shared" si="9"/>
        <v>225.6</v>
      </c>
      <c r="AN12" s="73">
        <f t="shared" si="26"/>
        <v>1</v>
      </c>
      <c r="AO12" s="65">
        <f t="shared" si="10"/>
        <v>207.5625</v>
      </c>
    </row>
    <row r="13" spans="3:41" ht="15">
      <c r="C13" s="48" t="s">
        <v>17</v>
      </c>
      <c r="D13" s="73">
        <f t="shared" si="12"/>
        <v>1</v>
      </c>
      <c r="E13" s="128">
        <v>320.1</v>
      </c>
      <c r="F13" s="73">
        <f t="shared" si="13"/>
        <v>1</v>
      </c>
      <c r="G13" s="128">
        <v>341.4</v>
      </c>
      <c r="H13" s="73">
        <f t="shared" si="14"/>
        <v>1</v>
      </c>
      <c r="I13" s="128">
        <v>292.3125</v>
      </c>
      <c r="J13" s="73">
        <f t="shared" si="15"/>
        <v>1</v>
      </c>
      <c r="K13" s="128">
        <v>307.275</v>
      </c>
      <c r="L13" s="73">
        <f t="shared" si="16"/>
        <v>1</v>
      </c>
      <c r="M13" s="130">
        <v>301.3125</v>
      </c>
      <c r="N13" s="72">
        <f t="shared" si="11"/>
        <v>4</v>
      </c>
      <c r="O13" s="130">
        <v>289.6875</v>
      </c>
      <c r="P13" s="72">
        <f t="shared" si="0"/>
        <v>3</v>
      </c>
      <c r="Q13" s="132">
        <v>216.2625</v>
      </c>
      <c r="S13" s="48" t="s">
        <v>17</v>
      </c>
      <c r="T13" s="73">
        <f t="shared" si="17"/>
        <v>1</v>
      </c>
      <c r="U13" s="79">
        <f t="shared" si="1"/>
        <v>320.1</v>
      </c>
      <c r="V13" s="73">
        <f t="shared" si="18"/>
        <v>1</v>
      </c>
      <c r="W13" s="79">
        <f t="shared" si="2"/>
        <v>341.4</v>
      </c>
      <c r="X13" s="73">
        <f t="shared" si="19"/>
        <v>1</v>
      </c>
      <c r="Y13" s="79">
        <f t="shared" si="3"/>
        <v>292.3125</v>
      </c>
      <c r="Z13" s="73">
        <f t="shared" si="20"/>
        <v>1</v>
      </c>
      <c r="AA13" s="79">
        <f t="shared" si="4"/>
        <v>307.275</v>
      </c>
      <c r="AB13" s="73">
        <f t="shared" si="21"/>
        <v>1</v>
      </c>
      <c r="AC13" s="65">
        <f t="shared" si="5"/>
        <v>301.3125</v>
      </c>
      <c r="AE13" s="48" t="s">
        <v>17</v>
      </c>
      <c r="AF13" s="73">
        <f t="shared" si="22"/>
        <v>1</v>
      </c>
      <c r="AG13" s="79">
        <f t="shared" si="6"/>
        <v>320.1</v>
      </c>
      <c r="AH13" s="73">
        <f t="shared" si="23"/>
        <v>1</v>
      </c>
      <c r="AI13" s="79">
        <f t="shared" si="7"/>
        <v>341.4</v>
      </c>
      <c r="AJ13" s="73">
        <f t="shared" si="24"/>
        <v>1</v>
      </c>
      <c r="AK13" s="79">
        <f t="shared" si="8"/>
        <v>292.3125</v>
      </c>
      <c r="AL13" s="73">
        <f t="shared" si="25"/>
        <v>1</v>
      </c>
      <c r="AM13" s="79">
        <f t="shared" si="9"/>
        <v>307.275</v>
      </c>
      <c r="AN13" s="73">
        <f t="shared" si="26"/>
        <v>1</v>
      </c>
      <c r="AO13" s="65">
        <f t="shared" si="10"/>
        <v>301.3125</v>
      </c>
    </row>
    <row r="14" spans="3:41" ht="15">
      <c r="C14" s="48" t="s">
        <v>18</v>
      </c>
      <c r="D14" s="73">
        <f t="shared" si="12"/>
        <v>1</v>
      </c>
      <c r="E14" s="128">
        <v>314.0625</v>
      </c>
      <c r="F14" s="73">
        <f t="shared" si="13"/>
        <v>1</v>
      </c>
      <c r="G14" s="128">
        <v>316.425</v>
      </c>
      <c r="H14" s="73">
        <f t="shared" si="14"/>
        <v>1</v>
      </c>
      <c r="I14" s="128">
        <v>303.675</v>
      </c>
      <c r="J14" s="73">
        <f t="shared" si="15"/>
        <v>1</v>
      </c>
      <c r="K14" s="128">
        <v>310.0875</v>
      </c>
      <c r="L14" s="73">
        <f t="shared" si="16"/>
        <v>1</v>
      </c>
      <c r="M14" s="130">
        <v>314.5875</v>
      </c>
      <c r="N14" s="72">
        <f t="shared" si="11"/>
        <v>4</v>
      </c>
      <c r="O14" s="130">
        <v>287.55</v>
      </c>
      <c r="P14" s="72">
        <f t="shared" si="0"/>
        <v>3</v>
      </c>
      <c r="Q14" s="132">
        <v>285.0375</v>
      </c>
      <c r="S14" s="48" t="s">
        <v>18</v>
      </c>
      <c r="T14" s="73">
        <f t="shared" si="17"/>
        <v>1</v>
      </c>
      <c r="U14" s="79">
        <f t="shared" si="1"/>
        <v>314.0625</v>
      </c>
      <c r="V14" s="73">
        <f t="shared" si="18"/>
        <v>1</v>
      </c>
      <c r="W14" s="79">
        <f t="shared" si="2"/>
        <v>316.425</v>
      </c>
      <c r="X14" s="73">
        <f t="shared" si="19"/>
        <v>1</v>
      </c>
      <c r="Y14" s="79">
        <f t="shared" si="3"/>
        <v>303.675</v>
      </c>
      <c r="Z14" s="73">
        <f t="shared" si="20"/>
        <v>1</v>
      </c>
      <c r="AA14" s="79">
        <f t="shared" si="4"/>
        <v>310.0875</v>
      </c>
      <c r="AB14" s="73">
        <f t="shared" si="21"/>
        <v>1</v>
      </c>
      <c r="AC14" s="65">
        <f t="shared" si="5"/>
        <v>314.5875</v>
      </c>
      <c r="AD14" s="16"/>
      <c r="AE14" s="48" t="s">
        <v>18</v>
      </c>
      <c r="AF14" s="73">
        <f t="shared" si="22"/>
        <v>1</v>
      </c>
      <c r="AG14" s="79">
        <f t="shared" si="6"/>
        <v>314.0625</v>
      </c>
      <c r="AH14" s="73">
        <f t="shared" si="23"/>
        <v>1</v>
      </c>
      <c r="AI14" s="79">
        <f t="shared" si="7"/>
        <v>316.425</v>
      </c>
      <c r="AJ14" s="73">
        <f t="shared" si="24"/>
        <v>1</v>
      </c>
      <c r="AK14" s="79">
        <f t="shared" si="8"/>
        <v>303.675</v>
      </c>
      <c r="AL14" s="73">
        <f t="shared" si="25"/>
        <v>1</v>
      </c>
      <c r="AM14" s="79">
        <f t="shared" si="9"/>
        <v>310.0875</v>
      </c>
      <c r="AN14" s="73">
        <f t="shared" si="26"/>
        <v>1</v>
      </c>
      <c r="AO14" s="65">
        <f t="shared" si="10"/>
        <v>314.5875</v>
      </c>
    </row>
    <row r="15" spans="3:41" ht="15">
      <c r="C15" s="48" t="s">
        <v>19</v>
      </c>
      <c r="D15" s="73">
        <f t="shared" si="12"/>
        <v>1</v>
      </c>
      <c r="E15" s="128">
        <v>343.125</v>
      </c>
      <c r="F15" s="73">
        <f t="shared" si="13"/>
        <v>1</v>
      </c>
      <c r="G15" s="128">
        <v>309.075</v>
      </c>
      <c r="H15" s="73">
        <f t="shared" si="14"/>
        <v>1</v>
      </c>
      <c r="I15" s="128">
        <v>296.8875</v>
      </c>
      <c r="J15" s="73">
        <f t="shared" si="15"/>
        <v>1</v>
      </c>
      <c r="K15" s="128">
        <v>302.475</v>
      </c>
      <c r="L15" s="73">
        <f t="shared" si="16"/>
        <v>1</v>
      </c>
      <c r="M15" s="130">
        <v>300.15</v>
      </c>
      <c r="N15" s="72">
        <f t="shared" si="11"/>
        <v>4</v>
      </c>
      <c r="O15" s="130">
        <v>301.875</v>
      </c>
      <c r="P15" s="72">
        <f t="shared" si="0"/>
        <v>3</v>
      </c>
      <c r="Q15" s="132">
        <v>279.8625</v>
      </c>
      <c r="S15" s="48" t="s">
        <v>19</v>
      </c>
      <c r="T15" s="73">
        <f t="shared" si="17"/>
        <v>1</v>
      </c>
      <c r="U15" s="79">
        <f t="shared" si="1"/>
        <v>343.125</v>
      </c>
      <c r="V15" s="73">
        <f t="shared" si="18"/>
        <v>1</v>
      </c>
      <c r="W15" s="79">
        <f t="shared" si="2"/>
        <v>309.075</v>
      </c>
      <c r="X15" s="73">
        <f t="shared" si="19"/>
        <v>1</v>
      </c>
      <c r="Y15" s="79">
        <f t="shared" si="3"/>
        <v>296.8875</v>
      </c>
      <c r="Z15" s="73">
        <f t="shared" si="20"/>
        <v>1</v>
      </c>
      <c r="AA15" s="79">
        <f t="shared" si="4"/>
        <v>302.475</v>
      </c>
      <c r="AB15" s="73">
        <f t="shared" si="21"/>
        <v>1</v>
      </c>
      <c r="AC15" s="65">
        <f t="shared" si="5"/>
        <v>300.15</v>
      </c>
      <c r="AE15" s="48" t="s">
        <v>19</v>
      </c>
      <c r="AF15" s="73">
        <f t="shared" si="22"/>
        <v>1</v>
      </c>
      <c r="AG15" s="79">
        <f t="shared" si="6"/>
        <v>343.125</v>
      </c>
      <c r="AH15" s="73">
        <f t="shared" si="23"/>
        <v>1</v>
      </c>
      <c r="AI15" s="79">
        <f t="shared" si="7"/>
        <v>309.075</v>
      </c>
      <c r="AJ15" s="73">
        <f t="shared" si="24"/>
        <v>1</v>
      </c>
      <c r="AK15" s="79">
        <f t="shared" si="8"/>
        <v>296.8875</v>
      </c>
      <c r="AL15" s="73">
        <f t="shared" si="25"/>
        <v>1</v>
      </c>
      <c r="AM15" s="79">
        <f t="shared" si="9"/>
        <v>302.475</v>
      </c>
      <c r="AN15" s="73">
        <f t="shared" si="26"/>
        <v>1</v>
      </c>
      <c r="AO15" s="65">
        <f t="shared" si="10"/>
        <v>300.15</v>
      </c>
    </row>
    <row r="16" spans="3:41" ht="15">
      <c r="C16" s="48" t="s">
        <v>20</v>
      </c>
      <c r="D16" s="73">
        <f t="shared" si="12"/>
        <v>1</v>
      </c>
      <c r="E16" s="128">
        <v>359.2125</v>
      </c>
      <c r="F16" s="73">
        <f t="shared" si="13"/>
        <v>1</v>
      </c>
      <c r="G16" s="128">
        <v>325.35</v>
      </c>
      <c r="H16" s="73">
        <f t="shared" si="14"/>
        <v>1</v>
      </c>
      <c r="I16" s="128">
        <v>293.4375</v>
      </c>
      <c r="J16" s="73">
        <f t="shared" si="15"/>
        <v>1</v>
      </c>
      <c r="K16" s="128">
        <v>316.575</v>
      </c>
      <c r="L16" s="73">
        <f t="shared" si="16"/>
        <v>1</v>
      </c>
      <c r="M16" s="130">
        <v>303.7875</v>
      </c>
      <c r="N16" s="72">
        <f t="shared" si="11"/>
        <v>4</v>
      </c>
      <c r="O16" s="130">
        <v>309.6</v>
      </c>
      <c r="P16" s="72">
        <f t="shared" si="0"/>
        <v>3</v>
      </c>
      <c r="Q16" s="132">
        <v>284.2875</v>
      </c>
      <c r="S16" s="48" t="s">
        <v>20</v>
      </c>
      <c r="T16" s="73">
        <f t="shared" si="17"/>
        <v>1</v>
      </c>
      <c r="U16" s="79">
        <f t="shared" si="1"/>
        <v>359.2125</v>
      </c>
      <c r="V16" s="73">
        <f t="shared" si="18"/>
        <v>1</v>
      </c>
      <c r="W16" s="79">
        <f t="shared" si="2"/>
        <v>325.35</v>
      </c>
      <c r="X16" s="73">
        <f t="shared" si="19"/>
        <v>1</v>
      </c>
      <c r="Y16" s="79">
        <f t="shared" si="3"/>
        <v>293.4375</v>
      </c>
      <c r="Z16" s="73">
        <f t="shared" si="20"/>
        <v>1</v>
      </c>
      <c r="AA16" s="79">
        <f t="shared" si="4"/>
        <v>316.575</v>
      </c>
      <c r="AB16" s="73">
        <f t="shared" si="21"/>
        <v>1</v>
      </c>
      <c r="AC16" s="65">
        <f t="shared" si="5"/>
        <v>303.7875</v>
      </c>
      <c r="AE16" s="48" t="s">
        <v>20</v>
      </c>
      <c r="AF16" s="73">
        <f t="shared" si="22"/>
        <v>1</v>
      </c>
      <c r="AG16" s="79">
        <f t="shared" si="6"/>
        <v>359.2125</v>
      </c>
      <c r="AH16" s="73">
        <f t="shared" si="23"/>
        <v>1</v>
      </c>
      <c r="AI16" s="79">
        <f t="shared" si="7"/>
        <v>325.35</v>
      </c>
      <c r="AJ16" s="73">
        <f t="shared" si="24"/>
        <v>1</v>
      </c>
      <c r="AK16" s="79">
        <f t="shared" si="8"/>
        <v>293.4375</v>
      </c>
      <c r="AL16" s="73">
        <f t="shared" si="25"/>
        <v>1</v>
      </c>
      <c r="AM16" s="79">
        <f t="shared" si="9"/>
        <v>316.575</v>
      </c>
      <c r="AN16" s="73">
        <f t="shared" si="26"/>
        <v>1</v>
      </c>
      <c r="AO16" s="65">
        <f t="shared" si="10"/>
        <v>303.7875</v>
      </c>
    </row>
    <row r="17" spans="3:41" ht="15">
      <c r="C17" s="48" t="s">
        <v>21</v>
      </c>
      <c r="D17" s="72">
        <f>J30</f>
        <v>4</v>
      </c>
      <c r="E17" s="128">
        <v>356.4</v>
      </c>
      <c r="F17" s="72">
        <f>J30</f>
        <v>4</v>
      </c>
      <c r="G17" s="128">
        <v>335.85</v>
      </c>
      <c r="H17" s="72">
        <f>J30</f>
        <v>4</v>
      </c>
      <c r="I17" s="128">
        <v>303.6</v>
      </c>
      <c r="J17" s="72">
        <f>J30</f>
        <v>4</v>
      </c>
      <c r="K17" s="128">
        <v>308.25</v>
      </c>
      <c r="L17" s="72">
        <f>J30</f>
        <v>4</v>
      </c>
      <c r="M17" s="130">
        <v>312.8625</v>
      </c>
      <c r="N17" s="72">
        <f t="shared" si="11"/>
        <v>4</v>
      </c>
      <c r="O17" s="130">
        <v>300.1125</v>
      </c>
      <c r="P17" s="72">
        <f t="shared" si="0"/>
        <v>3</v>
      </c>
      <c r="Q17" s="132">
        <v>286.9125</v>
      </c>
      <c r="S17" s="48" t="s">
        <v>21</v>
      </c>
      <c r="T17" s="72">
        <f aca="true" t="shared" si="27" ref="T17:T22">$J$30</f>
        <v>4</v>
      </c>
      <c r="U17" s="79">
        <f t="shared" si="1"/>
        <v>356.4</v>
      </c>
      <c r="V17" s="72">
        <f aca="true" t="shared" si="28" ref="V17:V22">$J$30</f>
        <v>4</v>
      </c>
      <c r="W17" s="79">
        <f t="shared" si="2"/>
        <v>335.85</v>
      </c>
      <c r="X17" s="72">
        <f aca="true" t="shared" si="29" ref="X17:X22">$J$30</f>
        <v>4</v>
      </c>
      <c r="Y17" s="79">
        <f t="shared" si="3"/>
        <v>303.6</v>
      </c>
      <c r="Z17" s="72">
        <f aca="true" t="shared" si="30" ref="Z17:Z22">$J$30</f>
        <v>4</v>
      </c>
      <c r="AA17" s="79">
        <f t="shared" si="4"/>
        <v>308.25</v>
      </c>
      <c r="AB17" s="72">
        <f aca="true" t="shared" si="31" ref="AB17:AB22">$J$30</f>
        <v>4</v>
      </c>
      <c r="AC17" s="65">
        <f t="shared" si="5"/>
        <v>312.8625</v>
      </c>
      <c r="AE17" s="48" t="s">
        <v>21</v>
      </c>
      <c r="AF17" s="72">
        <f>$J$30</f>
        <v>4</v>
      </c>
      <c r="AG17" s="79">
        <f t="shared" si="6"/>
        <v>356.4</v>
      </c>
      <c r="AH17" s="72">
        <f aca="true" t="shared" si="32" ref="AH17:AH24">$J$30</f>
        <v>4</v>
      </c>
      <c r="AI17" s="79">
        <f t="shared" si="7"/>
        <v>335.85</v>
      </c>
      <c r="AJ17" s="72">
        <f aca="true" t="shared" si="33" ref="AJ17:AJ24">$J$30</f>
        <v>4</v>
      </c>
      <c r="AK17" s="79">
        <f t="shared" si="8"/>
        <v>303.6</v>
      </c>
      <c r="AL17" s="72">
        <f aca="true" t="shared" si="34" ref="AL17:AL24">$J$30</f>
        <v>4</v>
      </c>
      <c r="AM17" s="79">
        <f t="shared" si="9"/>
        <v>308.25</v>
      </c>
      <c r="AN17" s="72">
        <f aca="true" t="shared" si="35" ref="AN17:AN24">$J$30</f>
        <v>4</v>
      </c>
      <c r="AO17" s="65">
        <f t="shared" si="10"/>
        <v>312.8625</v>
      </c>
    </row>
    <row r="18" spans="3:41" ht="15">
      <c r="C18" s="48" t="s">
        <v>22</v>
      </c>
      <c r="D18" s="72">
        <f>J30</f>
        <v>4</v>
      </c>
      <c r="E18" s="128">
        <v>364.1625</v>
      </c>
      <c r="F18" s="72">
        <f>J30</f>
        <v>4</v>
      </c>
      <c r="G18" s="128">
        <v>368.475</v>
      </c>
      <c r="H18" s="72">
        <f>J30</f>
        <v>4</v>
      </c>
      <c r="I18" s="128">
        <v>302.8125</v>
      </c>
      <c r="J18" s="72">
        <f>J30</f>
        <v>4</v>
      </c>
      <c r="K18" s="128">
        <v>306.3</v>
      </c>
      <c r="L18" s="72">
        <f>J30</f>
        <v>4</v>
      </c>
      <c r="M18" s="130">
        <v>316.95</v>
      </c>
      <c r="N18" s="72">
        <f t="shared" si="11"/>
        <v>4</v>
      </c>
      <c r="O18" s="130">
        <v>298.65</v>
      </c>
      <c r="P18" s="72">
        <f t="shared" si="0"/>
        <v>3</v>
      </c>
      <c r="Q18" s="132">
        <v>298.425</v>
      </c>
      <c r="S18" s="48" t="s">
        <v>22</v>
      </c>
      <c r="T18" s="72">
        <f t="shared" si="27"/>
        <v>4</v>
      </c>
      <c r="U18" s="79">
        <f t="shared" si="1"/>
        <v>364.1625</v>
      </c>
      <c r="V18" s="72">
        <f t="shared" si="28"/>
        <v>4</v>
      </c>
      <c r="W18" s="79">
        <f t="shared" si="2"/>
        <v>368.475</v>
      </c>
      <c r="X18" s="72">
        <f t="shared" si="29"/>
        <v>4</v>
      </c>
      <c r="Y18" s="79">
        <f t="shared" si="3"/>
        <v>302.8125</v>
      </c>
      <c r="Z18" s="72">
        <f t="shared" si="30"/>
        <v>4</v>
      </c>
      <c r="AA18" s="79">
        <f t="shared" si="4"/>
        <v>306.3</v>
      </c>
      <c r="AB18" s="72">
        <f t="shared" si="31"/>
        <v>4</v>
      </c>
      <c r="AC18" s="65">
        <f t="shared" si="5"/>
        <v>316.95</v>
      </c>
      <c r="AE18" s="48" t="s">
        <v>22</v>
      </c>
      <c r="AF18" s="72">
        <f aca="true" t="shared" si="36" ref="AF18:AF24">$J$30</f>
        <v>4</v>
      </c>
      <c r="AG18" s="79">
        <f t="shared" si="6"/>
        <v>364.1625</v>
      </c>
      <c r="AH18" s="72">
        <f t="shared" si="32"/>
        <v>4</v>
      </c>
      <c r="AI18" s="79">
        <f t="shared" si="7"/>
        <v>368.475</v>
      </c>
      <c r="AJ18" s="72">
        <f t="shared" si="33"/>
        <v>4</v>
      </c>
      <c r="AK18" s="79">
        <f t="shared" si="8"/>
        <v>302.8125</v>
      </c>
      <c r="AL18" s="72">
        <f t="shared" si="34"/>
        <v>4</v>
      </c>
      <c r="AM18" s="79">
        <f t="shared" si="9"/>
        <v>306.3</v>
      </c>
      <c r="AN18" s="72">
        <f t="shared" si="35"/>
        <v>4</v>
      </c>
      <c r="AO18" s="65">
        <f t="shared" si="10"/>
        <v>316.95</v>
      </c>
    </row>
    <row r="19" spans="3:41" ht="15">
      <c r="C19" s="48" t="s">
        <v>23</v>
      </c>
      <c r="D19" s="72">
        <f>J30</f>
        <v>4</v>
      </c>
      <c r="E19" s="128">
        <v>368.8875</v>
      </c>
      <c r="F19" s="72">
        <f>J30</f>
        <v>4</v>
      </c>
      <c r="G19" s="128">
        <v>381.8625</v>
      </c>
      <c r="H19" s="72">
        <f>J30</f>
        <v>4</v>
      </c>
      <c r="I19" s="128">
        <v>319.7625</v>
      </c>
      <c r="J19" s="72">
        <f>J30</f>
        <v>4</v>
      </c>
      <c r="K19" s="128">
        <v>311.2125</v>
      </c>
      <c r="L19" s="72">
        <f>J30</f>
        <v>4</v>
      </c>
      <c r="M19" s="130">
        <v>308.8875</v>
      </c>
      <c r="N19" s="72">
        <f t="shared" si="11"/>
        <v>4</v>
      </c>
      <c r="O19" s="130">
        <v>313.725</v>
      </c>
      <c r="P19" s="72">
        <f t="shared" si="0"/>
        <v>3</v>
      </c>
      <c r="Q19" s="132">
        <v>293.6625</v>
      </c>
      <c r="S19" s="48" t="s">
        <v>23</v>
      </c>
      <c r="T19" s="72">
        <f t="shared" si="27"/>
        <v>4</v>
      </c>
      <c r="U19" s="79">
        <f t="shared" si="1"/>
        <v>368.8875</v>
      </c>
      <c r="V19" s="72">
        <f t="shared" si="28"/>
        <v>4</v>
      </c>
      <c r="W19" s="79">
        <f t="shared" si="2"/>
        <v>381.8625</v>
      </c>
      <c r="X19" s="72">
        <f t="shared" si="29"/>
        <v>4</v>
      </c>
      <c r="Y19" s="79">
        <f t="shared" si="3"/>
        <v>319.7625</v>
      </c>
      <c r="Z19" s="72">
        <f t="shared" si="30"/>
        <v>4</v>
      </c>
      <c r="AA19" s="79">
        <f t="shared" si="4"/>
        <v>311.2125</v>
      </c>
      <c r="AB19" s="72">
        <f t="shared" si="31"/>
        <v>4</v>
      </c>
      <c r="AC19" s="65">
        <f t="shared" si="5"/>
        <v>308.8875</v>
      </c>
      <c r="AE19" s="48" t="s">
        <v>23</v>
      </c>
      <c r="AF19" s="72">
        <f t="shared" si="36"/>
        <v>4</v>
      </c>
      <c r="AG19" s="79">
        <f t="shared" si="6"/>
        <v>368.8875</v>
      </c>
      <c r="AH19" s="72">
        <f t="shared" si="32"/>
        <v>4</v>
      </c>
      <c r="AI19" s="79">
        <f t="shared" si="7"/>
        <v>381.8625</v>
      </c>
      <c r="AJ19" s="72">
        <f t="shared" si="33"/>
        <v>4</v>
      </c>
      <c r="AK19" s="79">
        <f t="shared" si="8"/>
        <v>319.7625</v>
      </c>
      <c r="AL19" s="72">
        <f t="shared" si="34"/>
        <v>4</v>
      </c>
      <c r="AM19" s="79">
        <f t="shared" si="9"/>
        <v>311.2125</v>
      </c>
      <c r="AN19" s="72">
        <f t="shared" si="35"/>
        <v>4</v>
      </c>
      <c r="AO19" s="65">
        <f t="shared" si="10"/>
        <v>308.8875</v>
      </c>
    </row>
    <row r="20" spans="3:41" ht="15">
      <c r="C20" s="48" t="s">
        <v>24</v>
      </c>
      <c r="D20" s="74">
        <f>$E$30</f>
        <v>2</v>
      </c>
      <c r="E20" s="128">
        <v>364.3875</v>
      </c>
      <c r="F20" s="74">
        <f>$E$30</f>
        <v>2</v>
      </c>
      <c r="G20" s="128">
        <v>372.4125</v>
      </c>
      <c r="H20" s="74">
        <f>$E$30</f>
        <v>2</v>
      </c>
      <c r="I20" s="128">
        <v>309.825</v>
      </c>
      <c r="J20" s="74">
        <f>$E$30</f>
        <v>2</v>
      </c>
      <c r="K20" s="128">
        <v>307.425</v>
      </c>
      <c r="L20" s="74">
        <f>$E$30</f>
        <v>2</v>
      </c>
      <c r="M20" s="130">
        <v>294.3</v>
      </c>
      <c r="N20" s="72">
        <f t="shared" si="11"/>
        <v>4</v>
      </c>
      <c r="O20" s="130">
        <v>296.925</v>
      </c>
      <c r="P20" s="72">
        <f t="shared" si="0"/>
        <v>3</v>
      </c>
      <c r="Q20" s="132">
        <v>286.125</v>
      </c>
      <c r="S20" s="48" t="s">
        <v>24</v>
      </c>
      <c r="T20" s="72">
        <f t="shared" si="27"/>
        <v>4</v>
      </c>
      <c r="U20" s="79">
        <f t="shared" si="1"/>
        <v>364.3875</v>
      </c>
      <c r="V20" s="72">
        <f t="shared" si="28"/>
        <v>4</v>
      </c>
      <c r="W20" s="79">
        <f t="shared" si="2"/>
        <v>372.4125</v>
      </c>
      <c r="X20" s="72">
        <f t="shared" si="29"/>
        <v>4</v>
      </c>
      <c r="Y20" s="79">
        <f t="shared" si="3"/>
        <v>309.825</v>
      </c>
      <c r="Z20" s="72">
        <f t="shared" si="30"/>
        <v>4</v>
      </c>
      <c r="AA20" s="79">
        <f t="shared" si="4"/>
        <v>307.425</v>
      </c>
      <c r="AB20" s="72">
        <f t="shared" si="31"/>
        <v>4</v>
      </c>
      <c r="AC20" s="65">
        <f t="shared" si="5"/>
        <v>294.3</v>
      </c>
      <c r="AE20" s="48" t="s">
        <v>24</v>
      </c>
      <c r="AF20" s="72">
        <f t="shared" si="36"/>
        <v>4</v>
      </c>
      <c r="AG20" s="79">
        <f t="shared" si="6"/>
        <v>364.3875</v>
      </c>
      <c r="AH20" s="72">
        <f t="shared" si="32"/>
        <v>4</v>
      </c>
      <c r="AI20" s="79">
        <f t="shared" si="7"/>
        <v>372.4125</v>
      </c>
      <c r="AJ20" s="72">
        <f t="shared" si="33"/>
        <v>4</v>
      </c>
      <c r="AK20" s="79">
        <f t="shared" si="8"/>
        <v>309.825</v>
      </c>
      <c r="AL20" s="72">
        <f t="shared" si="34"/>
        <v>4</v>
      </c>
      <c r="AM20" s="79">
        <f t="shared" si="9"/>
        <v>307.425</v>
      </c>
      <c r="AN20" s="72">
        <f t="shared" si="35"/>
        <v>4</v>
      </c>
      <c r="AO20" s="65">
        <f t="shared" si="10"/>
        <v>294.3</v>
      </c>
    </row>
    <row r="21" spans="3:41" ht="15">
      <c r="C21" s="48" t="s">
        <v>25</v>
      </c>
      <c r="D21" s="74">
        <f>$E$30</f>
        <v>2</v>
      </c>
      <c r="E21" s="128">
        <v>359.2875</v>
      </c>
      <c r="F21" s="74">
        <f>$E$30</f>
        <v>2</v>
      </c>
      <c r="G21" s="128">
        <v>349.4625</v>
      </c>
      <c r="H21" s="74">
        <f>$E$30</f>
        <v>2</v>
      </c>
      <c r="I21" s="128">
        <v>296.325</v>
      </c>
      <c r="J21" s="74">
        <f>$E$30</f>
        <v>2</v>
      </c>
      <c r="K21" s="128">
        <v>298.5375</v>
      </c>
      <c r="L21" s="74">
        <f>$E$30</f>
        <v>2</v>
      </c>
      <c r="M21" s="130">
        <v>303.45</v>
      </c>
      <c r="N21" s="72">
        <f t="shared" si="11"/>
        <v>4</v>
      </c>
      <c r="O21" s="130">
        <v>299.3625</v>
      </c>
      <c r="P21" s="72">
        <f t="shared" si="0"/>
        <v>3</v>
      </c>
      <c r="Q21" s="132">
        <v>280.3125</v>
      </c>
      <c r="S21" s="48" t="s">
        <v>25</v>
      </c>
      <c r="T21" s="72">
        <f t="shared" si="27"/>
        <v>4</v>
      </c>
      <c r="U21" s="79">
        <f t="shared" si="1"/>
        <v>359.2875</v>
      </c>
      <c r="V21" s="72">
        <f t="shared" si="28"/>
        <v>4</v>
      </c>
      <c r="W21" s="79">
        <f t="shared" si="2"/>
        <v>349.4625</v>
      </c>
      <c r="X21" s="72">
        <f t="shared" si="29"/>
        <v>4</v>
      </c>
      <c r="Y21" s="79">
        <f t="shared" si="3"/>
        <v>296.325</v>
      </c>
      <c r="Z21" s="72">
        <f t="shared" si="30"/>
        <v>4</v>
      </c>
      <c r="AA21" s="79">
        <f t="shared" si="4"/>
        <v>298.5375</v>
      </c>
      <c r="AB21" s="72">
        <f t="shared" si="31"/>
        <v>4</v>
      </c>
      <c r="AC21" s="65">
        <f t="shared" si="5"/>
        <v>303.45</v>
      </c>
      <c r="AE21" s="48" t="s">
        <v>25</v>
      </c>
      <c r="AF21" s="72">
        <f t="shared" si="36"/>
        <v>4</v>
      </c>
      <c r="AG21" s="79">
        <f t="shared" si="6"/>
        <v>359.2875</v>
      </c>
      <c r="AH21" s="72">
        <f t="shared" si="32"/>
        <v>4</v>
      </c>
      <c r="AI21" s="79">
        <f t="shared" si="7"/>
        <v>349.4625</v>
      </c>
      <c r="AJ21" s="72">
        <f t="shared" si="33"/>
        <v>4</v>
      </c>
      <c r="AK21" s="79">
        <f t="shared" si="8"/>
        <v>296.325</v>
      </c>
      <c r="AL21" s="72">
        <f t="shared" si="34"/>
        <v>4</v>
      </c>
      <c r="AM21" s="79">
        <f t="shared" si="9"/>
        <v>298.5375</v>
      </c>
      <c r="AN21" s="72">
        <f t="shared" si="35"/>
        <v>4</v>
      </c>
      <c r="AO21" s="65">
        <f t="shared" si="10"/>
        <v>303.45</v>
      </c>
    </row>
    <row r="22" spans="3:41" ht="15">
      <c r="C22" s="48" t="s">
        <v>26</v>
      </c>
      <c r="D22" s="74">
        <f>$E$30</f>
        <v>2</v>
      </c>
      <c r="E22" s="128">
        <v>362.4</v>
      </c>
      <c r="F22" s="74">
        <f>$E$30</f>
        <v>2</v>
      </c>
      <c r="G22" s="128">
        <v>313.275</v>
      </c>
      <c r="H22" s="74">
        <f>$E$30</f>
        <v>2</v>
      </c>
      <c r="I22" s="128">
        <v>291.9</v>
      </c>
      <c r="J22" s="74">
        <f>$E$30</f>
        <v>2</v>
      </c>
      <c r="K22" s="128">
        <v>271.05</v>
      </c>
      <c r="L22" s="74">
        <f>$E$30</f>
        <v>2</v>
      </c>
      <c r="M22" s="130">
        <v>296.475</v>
      </c>
      <c r="N22" s="72">
        <f t="shared" si="11"/>
        <v>4</v>
      </c>
      <c r="O22" s="130">
        <v>285.9375</v>
      </c>
      <c r="P22" s="72">
        <f t="shared" si="0"/>
        <v>3</v>
      </c>
      <c r="Q22" s="132">
        <v>195.825</v>
      </c>
      <c r="S22" s="48" t="s">
        <v>26</v>
      </c>
      <c r="T22" s="72">
        <f t="shared" si="27"/>
        <v>4</v>
      </c>
      <c r="U22" s="79">
        <f t="shared" si="1"/>
        <v>362.4</v>
      </c>
      <c r="V22" s="72">
        <f t="shared" si="28"/>
        <v>4</v>
      </c>
      <c r="W22" s="79">
        <f t="shared" si="2"/>
        <v>313.275</v>
      </c>
      <c r="X22" s="72">
        <f t="shared" si="29"/>
        <v>4</v>
      </c>
      <c r="Y22" s="79">
        <f t="shared" si="3"/>
        <v>291.9</v>
      </c>
      <c r="Z22" s="72">
        <f t="shared" si="30"/>
        <v>4</v>
      </c>
      <c r="AA22" s="79">
        <f t="shared" si="4"/>
        <v>271.05</v>
      </c>
      <c r="AB22" s="72">
        <f t="shared" si="31"/>
        <v>4</v>
      </c>
      <c r="AC22" s="65">
        <f t="shared" si="5"/>
        <v>296.475</v>
      </c>
      <c r="AE22" s="48" t="s">
        <v>26</v>
      </c>
      <c r="AF22" s="72">
        <f t="shared" si="36"/>
        <v>4</v>
      </c>
      <c r="AG22" s="79">
        <f t="shared" si="6"/>
        <v>362.4</v>
      </c>
      <c r="AH22" s="72">
        <f t="shared" si="32"/>
        <v>4</v>
      </c>
      <c r="AI22" s="79">
        <f t="shared" si="7"/>
        <v>313.275</v>
      </c>
      <c r="AJ22" s="72">
        <f t="shared" si="33"/>
        <v>4</v>
      </c>
      <c r="AK22" s="79">
        <f t="shared" si="8"/>
        <v>291.9</v>
      </c>
      <c r="AL22" s="72">
        <f t="shared" si="34"/>
        <v>4</v>
      </c>
      <c r="AM22" s="79">
        <f t="shared" si="9"/>
        <v>271.05</v>
      </c>
      <c r="AN22" s="72">
        <f t="shared" si="35"/>
        <v>4</v>
      </c>
      <c r="AO22" s="65">
        <f t="shared" si="10"/>
        <v>296.475</v>
      </c>
    </row>
    <row r="23" spans="3:41" ht="15">
      <c r="C23" s="48" t="s">
        <v>27</v>
      </c>
      <c r="D23" s="74">
        <f>$E$30</f>
        <v>2</v>
      </c>
      <c r="E23" s="128">
        <v>368.85</v>
      </c>
      <c r="F23" s="74">
        <f>$E$30</f>
        <v>2</v>
      </c>
      <c r="G23" s="128">
        <v>339.7875</v>
      </c>
      <c r="H23" s="74">
        <f>$E$30</f>
        <v>2</v>
      </c>
      <c r="I23" s="128">
        <v>278.2125</v>
      </c>
      <c r="J23" s="74">
        <f>$E$30</f>
        <v>2</v>
      </c>
      <c r="K23" s="128">
        <v>278.9625</v>
      </c>
      <c r="L23" s="74">
        <f>$E$30</f>
        <v>2</v>
      </c>
      <c r="M23" s="130">
        <v>274.1625</v>
      </c>
      <c r="N23" s="72">
        <f t="shared" si="11"/>
        <v>4</v>
      </c>
      <c r="O23" s="130">
        <v>273.6375</v>
      </c>
      <c r="P23" s="72">
        <f t="shared" si="0"/>
        <v>3</v>
      </c>
      <c r="Q23" s="132">
        <v>160.275</v>
      </c>
      <c r="S23" s="48" t="s">
        <v>27</v>
      </c>
      <c r="T23" s="74">
        <f>$E$30</f>
        <v>2</v>
      </c>
      <c r="U23" s="79">
        <f t="shared" si="1"/>
        <v>368.85</v>
      </c>
      <c r="V23" s="74">
        <f>$E$30</f>
        <v>2</v>
      </c>
      <c r="W23" s="79">
        <f t="shared" si="2"/>
        <v>339.7875</v>
      </c>
      <c r="X23" s="74">
        <f>$E$30</f>
        <v>2</v>
      </c>
      <c r="Y23" s="79">
        <f t="shared" si="3"/>
        <v>278.2125</v>
      </c>
      <c r="Z23" s="74">
        <f>$E$30</f>
        <v>2</v>
      </c>
      <c r="AA23" s="79">
        <f t="shared" si="4"/>
        <v>278.9625</v>
      </c>
      <c r="AB23" s="74">
        <f>$E$30</f>
        <v>2</v>
      </c>
      <c r="AC23" s="65">
        <f t="shared" si="5"/>
        <v>274.1625</v>
      </c>
      <c r="AE23" s="48" t="s">
        <v>27</v>
      </c>
      <c r="AF23" s="72">
        <f t="shared" si="36"/>
        <v>4</v>
      </c>
      <c r="AG23" s="79">
        <f t="shared" si="6"/>
        <v>368.85</v>
      </c>
      <c r="AH23" s="72">
        <f t="shared" si="32"/>
        <v>4</v>
      </c>
      <c r="AI23" s="79">
        <f t="shared" si="7"/>
        <v>339.7875</v>
      </c>
      <c r="AJ23" s="72">
        <f t="shared" si="33"/>
        <v>4</v>
      </c>
      <c r="AK23" s="79">
        <f t="shared" si="8"/>
        <v>278.2125</v>
      </c>
      <c r="AL23" s="72">
        <f t="shared" si="34"/>
        <v>4</v>
      </c>
      <c r="AM23" s="79">
        <f t="shared" si="9"/>
        <v>278.9625</v>
      </c>
      <c r="AN23" s="72">
        <f t="shared" si="35"/>
        <v>4</v>
      </c>
      <c r="AO23" s="65">
        <f t="shared" si="10"/>
        <v>274.1625</v>
      </c>
    </row>
    <row r="24" spans="3:41" ht="15">
      <c r="C24" s="48" t="s">
        <v>28</v>
      </c>
      <c r="D24" s="74">
        <v>2</v>
      </c>
      <c r="E24" s="128">
        <v>303.1125</v>
      </c>
      <c r="F24" s="74">
        <f>$E$30</f>
        <v>2</v>
      </c>
      <c r="G24" s="128">
        <v>295.125</v>
      </c>
      <c r="H24" s="74">
        <f>$E$30</f>
        <v>2</v>
      </c>
      <c r="I24" s="128">
        <v>255.1875</v>
      </c>
      <c r="J24" s="74">
        <f>$E$30</f>
        <v>2</v>
      </c>
      <c r="K24" s="128">
        <v>260.5125</v>
      </c>
      <c r="L24" s="74">
        <f>$E$30</f>
        <v>2</v>
      </c>
      <c r="M24" s="130">
        <v>254.3625</v>
      </c>
      <c r="N24" s="72">
        <f t="shared" si="11"/>
        <v>4</v>
      </c>
      <c r="O24" s="130">
        <v>252.3</v>
      </c>
      <c r="P24" s="72">
        <f t="shared" si="0"/>
        <v>3</v>
      </c>
      <c r="Q24" s="132">
        <v>104.7</v>
      </c>
      <c r="S24" s="48" t="s">
        <v>28</v>
      </c>
      <c r="T24" s="74">
        <f>$E$30</f>
        <v>2</v>
      </c>
      <c r="U24" s="79">
        <f t="shared" si="1"/>
        <v>303.1125</v>
      </c>
      <c r="V24" s="74">
        <f>$E$30</f>
        <v>2</v>
      </c>
      <c r="W24" s="79">
        <f t="shared" si="2"/>
        <v>295.125</v>
      </c>
      <c r="X24" s="74">
        <f>$E$30</f>
        <v>2</v>
      </c>
      <c r="Y24" s="79">
        <f t="shared" si="3"/>
        <v>255.1875</v>
      </c>
      <c r="Z24" s="74">
        <f>$E$30</f>
        <v>2</v>
      </c>
      <c r="AA24" s="79">
        <f t="shared" si="4"/>
        <v>260.5125</v>
      </c>
      <c r="AB24" s="74">
        <f>$E$30</f>
        <v>2</v>
      </c>
      <c r="AC24" s="65">
        <f t="shared" si="5"/>
        <v>254.3625</v>
      </c>
      <c r="AE24" s="48" t="s">
        <v>28</v>
      </c>
      <c r="AF24" s="72">
        <f t="shared" si="36"/>
        <v>4</v>
      </c>
      <c r="AG24" s="79">
        <f t="shared" si="6"/>
        <v>303.1125</v>
      </c>
      <c r="AH24" s="72">
        <f t="shared" si="32"/>
        <v>4</v>
      </c>
      <c r="AI24" s="79">
        <f t="shared" si="7"/>
        <v>295.125</v>
      </c>
      <c r="AJ24" s="72">
        <f t="shared" si="33"/>
        <v>4</v>
      </c>
      <c r="AK24" s="79">
        <f t="shared" si="8"/>
        <v>255.1875</v>
      </c>
      <c r="AL24" s="72">
        <f t="shared" si="34"/>
        <v>4</v>
      </c>
      <c r="AM24" s="79">
        <f t="shared" si="9"/>
        <v>260.5125</v>
      </c>
      <c r="AN24" s="72">
        <f t="shared" si="35"/>
        <v>4</v>
      </c>
      <c r="AO24" s="65">
        <f t="shared" si="10"/>
        <v>254.3625</v>
      </c>
    </row>
    <row r="25" spans="3:41" ht="15">
      <c r="C25" s="48" t="s">
        <v>29</v>
      </c>
      <c r="D25" s="72">
        <v>4</v>
      </c>
      <c r="E25" s="128">
        <v>155.3625</v>
      </c>
      <c r="F25" s="72">
        <f>J30</f>
        <v>4</v>
      </c>
      <c r="G25" s="128">
        <v>178.2375</v>
      </c>
      <c r="H25" s="72">
        <f>J30</f>
        <v>4</v>
      </c>
      <c r="I25" s="128">
        <v>142.6875</v>
      </c>
      <c r="J25" s="72">
        <f>J30</f>
        <v>4</v>
      </c>
      <c r="K25" s="128">
        <v>137.175</v>
      </c>
      <c r="L25" s="72">
        <f>J30</f>
        <v>4</v>
      </c>
      <c r="M25" s="130">
        <v>135.675</v>
      </c>
      <c r="N25" s="72">
        <f t="shared" si="11"/>
        <v>4</v>
      </c>
      <c r="O25" s="130">
        <v>134.6625</v>
      </c>
      <c r="P25" s="72">
        <f t="shared" si="0"/>
        <v>3</v>
      </c>
      <c r="Q25" s="132">
        <v>78.225</v>
      </c>
      <c r="S25" s="48" t="s">
        <v>29</v>
      </c>
      <c r="T25" s="74">
        <f>$E$30</f>
        <v>2</v>
      </c>
      <c r="U25" s="79">
        <f t="shared" si="1"/>
        <v>155.3625</v>
      </c>
      <c r="V25" s="74">
        <f>$E$30</f>
        <v>2</v>
      </c>
      <c r="W25" s="79">
        <f t="shared" si="2"/>
        <v>178.2375</v>
      </c>
      <c r="X25" s="74">
        <f>$E$30</f>
        <v>2</v>
      </c>
      <c r="Y25" s="79">
        <f t="shared" si="3"/>
        <v>142.6875</v>
      </c>
      <c r="Z25" s="74">
        <f>$E$30</f>
        <v>2</v>
      </c>
      <c r="AA25" s="79">
        <f t="shared" si="4"/>
        <v>137.175</v>
      </c>
      <c r="AB25" s="74">
        <f>$E$30</f>
        <v>2</v>
      </c>
      <c r="AC25" s="65">
        <f t="shared" si="5"/>
        <v>135.675</v>
      </c>
      <c r="AE25" s="48" t="s">
        <v>29</v>
      </c>
      <c r="AF25" s="74">
        <f>$E$30</f>
        <v>2</v>
      </c>
      <c r="AG25" s="79">
        <f t="shared" si="6"/>
        <v>155.3625</v>
      </c>
      <c r="AH25" s="74">
        <f>$E$30</f>
        <v>2</v>
      </c>
      <c r="AI25" s="79">
        <f t="shared" si="7"/>
        <v>178.2375</v>
      </c>
      <c r="AJ25" s="74">
        <f>$E$30</f>
        <v>2</v>
      </c>
      <c r="AK25" s="79">
        <f t="shared" si="8"/>
        <v>142.6875</v>
      </c>
      <c r="AL25" s="74">
        <f>$E$30</f>
        <v>2</v>
      </c>
      <c r="AM25" s="79">
        <f t="shared" si="9"/>
        <v>137.175</v>
      </c>
      <c r="AN25" s="74">
        <f>$E$30</f>
        <v>2</v>
      </c>
      <c r="AO25" s="65">
        <f t="shared" si="10"/>
        <v>135.675</v>
      </c>
    </row>
    <row r="26" spans="3:41" ht="15">
      <c r="C26" s="48" t="s">
        <v>30</v>
      </c>
      <c r="D26" s="72">
        <f>J30</f>
        <v>4</v>
      </c>
      <c r="E26" s="128">
        <v>98.025</v>
      </c>
      <c r="F26" s="72">
        <f>J30</f>
        <v>4</v>
      </c>
      <c r="G26" s="128">
        <v>121.2375</v>
      </c>
      <c r="H26" s="72">
        <f>J30</f>
        <v>4</v>
      </c>
      <c r="I26" s="128">
        <v>80.1</v>
      </c>
      <c r="J26" s="72">
        <f>J30</f>
        <v>4</v>
      </c>
      <c r="K26" s="128">
        <v>78.075</v>
      </c>
      <c r="L26" s="72">
        <f>J30</f>
        <v>4</v>
      </c>
      <c r="M26" s="130">
        <v>82.2375</v>
      </c>
      <c r="N26" s="72">
        <f t="shared" si="11"/>
        <v>4</v>
      </c>
      <c r="O26" s="130">
        <v>78.75</v>
      </c>
      <c r="P26" s="72">
        <f t="shared" si="0"/>
        <v>3</v>
      </c>
      <c r="Q26" s="132">
        <v>68.325</v>
      </c>
      <c r="S26" s="48" t="s">
        <v>30</v>
      </c>
      <c r="T26" s="72">
        <f>$J$30</f>
        <v>4</v>
      </c>
      <c r="U26" s="79">
        <f t="shared" si="1"/>
        <v>98.025</v>
      </c>
      <c r="V26" s="72">
        <f>$J$30</f>
        <v>4</v>
      </c>
      <c r="W26" s="79">
        <f t="shared" si="2"/>
        <v>121.2375</v>
      </c>
      <c r="X26" s="72">
        <f>$J$30</f>
        <v>4</v>
      </c>
      <c r="Y26" s="79">
        <f t="shared" si="3"/>
        <v>80.1</v>
      </c>
      <c r="Z26" s="72">
        <f>$J$30</f>
        <v>4</v>
      </c>
      <c r="AA26" s="79">
        <f t="shared" si="4"/>
        <v>78.075</v>
      </c>
      <c r="AB26" s="72">
        <f>$J$30</f>
        <v>4</v>
      </c>
      <c r="AC26" s="65">
        <f t="shared" si="5"/>
        <v>82.2375</v>
      </c>
      <c r="AE26" s="48" t="s">
        <v>30</v>
      </c>
      <c r="AF26" s="72">
        <f>$J$30</f>
        <v>4</v>
      </c>
      <c r="AG26" s="79">
        <f t="shared" si="6"/>
        <v>98.025</v>
      </c>
      <c r="AH26" s="72">
        <f>$J$30</f>
        <v>4</v>
      </c>
      <c r="AI26" s="79">
        <f t="shared" si="7"/>
        <v>121.2375</v>
      </c>
      <c r="AJ26" s="72">
        <f>$J$30</f>
        <v>4</v>
      </c>
      <c r="AK26" s="79">
        <f t="shared" si="8"/>
        <v>80.1</v>
      </c>
      <c r="AL26" s="72">
        <f>$J$30</f>
        <v>4</v>
      </c>
      <c r="AM26" s="79">
        <f t="shared" si="9"/>
        <v>78.075</v>
      </c>
      <c r="AN26" s="72">
        <f>$J$30</f>
        <v>4</v>
      </c>
      <c r="AO26" s="65">
        <f t="shared" si="10"/>
        <v>82.2375</v>
      </c>
    </row>
    <row r="27" spans="3:41" ht="15.75" thickBot="1">
      <c r="C27" s="49" t="s">
        <v>31</v>
      </c>
      <c r="D27" s="75">
        <f>J30</f>
        <v>4</v>
      </c>
      <c r="E27" s="129">
        <v>82.6875</v>
      </c>
      <c r="F27" s="75">
        <f>J30</f>
        <v>4</v>
      </c>
      <c r="G27" s="129">
        <v>110.7</v>
      </c>
      <c r="H27" s="75">
        <f>J30</f>
        <v>4</v>
      </c>
      <c r="I27" s="129">
        <v>70.8375</v>
      </c>
      <c r="J27" s="75">
        <f>J30</f>
        <v>4</v>
      </c>
      <c r="K27" s="129">
        <v>66.2625</v>
      </c>
      <c r="L27" s="75">
        <f>J30</f>
        <v>4</v>
      </c>
      <c r="M27" s="131">
        <v>67.4625</v>
      </c>
      <c r="N27" s="75">
        <f t="shared" si="11"/>
        <v>4</v>
      </c>
      <c r="O27" s="131">
        <v>67.275</v>
      </c>
      <c r="P27" s="75">
        <f t="shared" si="0"/>
        <v>3</v>
      </c>
      <c r="Q27" s="133">
        <v>65.8125</v>
      </c>
      <c r="S27" s="49" t="s">
        <v>31</v>
      </c>
      <c r="T27" s="75">
        <f>$J$30</f>
        <v>4</v>
      </c>
      <c r="U27" s="80">
        <f t="shared" si="1"/>
        <v>82.6875</v>
      </c>
      <c r="V27" s="75">
        <f>$J$30</f>
        <v>4</v>
      </c>
      <c r="W27" s="80">
        <f t="shared" si="2"/>
        <v>110.7</v>
      </c>
      <c r="X27" s="75">
        <f>$J$30</f>
        <v>4</v>
      </c>
      <c r="Y27" s="80">
        <f t="shared" si="3"/>
        <v>70.8375</v>
      </c>
      <c r="Z27" s="75">
        <f>$J$30</f>
        <v>4</v>
      </c>
      <c r="AA27" s="80">
        <f t="shared" si="4"/>
        <v>66.2625</v>
      </c>
      <c r="AB27" s="75">
        <f>$J$30</f>
        <v>4</v>
      </c>
      <c r="AC27" s="66">
        <f t="shared" si="5"/>
        <v>67.4625</v>
      </c>
      <c r="AE27" s="49" t="s">
        <v>31</v>
      </c>
      <c r="AF27" s="75">
        <f>$J$30</f>
        <v>4</v>
      </c>
      <c r="AG27" s="80">
        <f t="shared" si="6"/>
        <v>82.6875</v>
      </c>
      <c r="AH27" s="75">
        <f>$J$30</f>
        <v>4</v>
      </c>
      <c r="AI27" s="80">
        <f t="shared" si="7"/>
        <v>110.7</v>
      </c>
      <c r="AJ27" s="75">
        <f>$J$30</f>
        <v>4</v>
      </c>
      <c r="AK27" s="80">
        <f t="shared" si="8"/>
        <v>70.8375</v>
      </c>
      <c r="AL27" s="75">
        <f>$J$30</f>
        <v>4</v>
      </c>
      <c r="AM27" s="80">
        <f t="shared" si="9"/>
        <v>66.2625</v>
      </c>
      <c r="AN27" s="75">
        <f>$J$30</f>
        <v>4</v>
      </c>
      <c r="AO27" s="66">
        <f t="shared" si="10"/>
        <v>67.4625</v>
      </c>
    </row>
    <row r="28" spans="3:3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1"/>
    </row>
    <row r="29" spans="1:39" ht="15">
      <c r="A29" s="20"/>
      <c r="B29" s="20" t="s">
        <v>62</v>
      </c>
      <c r="C29" s="212" t="s">
        <v>44</v>
      </c>
      <c r="D29" s="212"/>
      <c r="E29" s="207" t="s">
        <v>45</v>
      </c>
      <c r="F29" s="207"/>
      <c r="G29" s="17" t="s">
        <v>46</v>
      </c>
      <c r="H29" s="17"/>
      <c r="J29" s="17" t="s">
        <v>47</v>
      </c>
      <c r="K29" s="17"/>
      <c r="R29" s="20" t="s">
        <v>62</v>
      </c>
      <c r="S29" s="212" t="s">
        <v>44</v>
      </c>
      <c r="T29" s="212"/>
      <c r="U29" s="207" t="s">
        <v>45</v>
      </c>
      <c r="V29" s="207"/>
      <c r="W29" s="17" t="s">
        <v>46</v>
      </c>
      <c r="X29" s="17"/>
      <c r="Z29" s="17" t="s">
        <v>47</v>
      </c>
      <c r="AA29" s="17"/>
      <c r="AD29" s="20" t="s">
        <v>62</v>
      </c>
      <c r="AE29" s="212" t="s">
        <v>44</v>
      </c>
      <c r="AF29" s="212"/>
      <c r="AG29" s="207" t="s">
        <v>45</v>
      </c>
      <c r="AH29" s="207"/>
      <c r="AI29" s="17" t="s">
        <v>46</v>
      </c>
      <c r="AJ29" s="17"/>
      <c r="AL29" s="17" t="s">
        <v>47</v>
      </c>
      <c r="AM29" s="17"/>
    </row>
    <row r="30" spans="3:39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76">
        <v>1</v>
      </c>
      <c r="AF30" s="67"/>
      <c r="AG30" s="77">
        <v>2</v>
      </c>
      <c r="AH30" s="67"/>
      <c r="AI30" s="78">
        <v>3</v>
      </c>
      <c r="AJ30" s="67"/>
      <c r="AK30" s="67"/>
      <c r="AL30" s="78">
        <v>4</v>
      </c>
      <c r="AM30" s="67"/>
    </row>
    <row r="31" spans="3:33" s="18" customFormat="1" ht="15.75" thickBot="1">
      <c r="C31" s="23"/>
      <c r="E31" s="19"/>
      <c r="S31" s="23"/>
      <c r="U31" s="19"/>
      <c r="AE31" s="23"/>
      <c r="AG31" s="19"/>
    </row>
    <row r="32" spans="3:3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3" t="s">
        <v>67</v>
      </c>
      <c r="X32" s="58"/>
      <c r="Y32" s="58"/>
      <c r="Z32" s="18"/>
      <c r="AA32" s="18"/>
      <c r="AE32" s="50" t="s">
        <v>63</v>
      </c>
      <c r="AF32" s="51" t="s">
        <v>64</v>
      </c>
      <c r="AG32" s="52" t="s">
        <v>65</v>
      </c>
      <c r="AH32" s="51" t="s">
        <v>66</v>
      </c>
      <c r="AI32" s="53" t="s">
        <v>67</v>
      </c>
      <c r="AJ32" s="58"/>
      <c r="AK32" s="58"/>
      <c r="AL32" s="18"/>
      <c r="AM32" s="18"/>
    </row>
    <row r="33" spans="1:39" ht="15">
      <c r="A33" s="20"/>
      <c r="B33" s="20" t="s">
        <v>85</v>
      </c>
      <c r="C33" s="30">
        <f>SUM(E4:E27)</f>
        <v>5485.8375</v>
      </c>
      <c r="D33" s="25">
        <f>SUM(G4:G27)</f>
        <v>5439.1875</v>
      </c>
      <c r="E33" s="24">
        <f>SUM(I4:I27)</f>
        <v>5085.562499999999</v>
      </c>
      <c r="F33" s="25">
        <f>SUM(K4:K27)</f>
        <v>4882.912499999999</v>
      </c>
      <c r="G33" s="25">
        <f>SUM(M4:M27)</f>
        <v>4819.875</v>
      </c>
      <c r="H33" s="25">
        <f>SUM(O4:O27)</f>
        <v>4693.312500000001</v>
      </c>
      <c r="I33" s="31">
        <f>SUM(Q4:Q27)</f>
        <v>4003.4249999999997</v>
      </c>
      <c r="J33" s="18"/>
      <c r="K33" s="18"/>
      <c r="R33" s="20" t="s">
        <v>85</v>
      </c>
      <c r="S33" s="30">
        <f>SUM(U4:U27)</f>
        <v>5485.8375</v>
      </c>
      <c r="T33" s="25">
        <f>SUM(W4:W27)</f>
        <v>5439.1875</v>
      </c>
      <c r="U33" s="24">
        <f>SUM(Y4:Y27)</f>
        <v>5085.562499999999</v>
      </c>
      <c r="V33" s="25">
        <f>SUM(AA4:AA27)</f>
        <v>4882.912499999999</v>
      </c>
      <c r="W33" s="31">
        <f>SUM(AC4:AC27)</f>
        <v>4819.875</v>
      </c>
      <c r="X33" s="22"/>
      <c r="Y33" s="22"/>
      <c r="Z33" s="18"/>
      <c r="AA33" s="18"/>
      <c r="AD33" s="20" t="s">
        <v>85</v>
      </c>
      <c r="AE33" s="30">
        <f>SUM(AG4:AG27)</f>
        <v>5485.8375</v>
      </c>
      <c r="AF33" s="25">
        <f>SUM(AI4:AI27)</f>
        <v>5439.1875</v>
      </c>
      <c r="AG33" s="24">
        <f>SUM(AK4:AK27)</f>
        <v>5085.562499999999</v>
      </c>
      <c r="AH33" s="25">
        <f>SUM(AM4:AM27)</f>
        <v>4882.912499999999</v>
      </c>
      <c r="AI33" s="31">
        <f>SUM(AO4:AO27)</f>
        <v>4819.875</v>
      </c>
      <c r="AJ33" s="22"/>
      <c r="AK33" s="22"/>
      <c r="AL33" s="18"/>
      <c r="AM33" s="18"/>
    </row>
    <row r="34" spans="2:39" ht="15">
      <c r="B34" t="s">
        <v>76</v>
      </c>
      <c r="C34" s="32">
        <f>SUMIF(D4:D27,C30,E4:E27)</f>
        <v>1722.5625</v>
      </c>
      <c r="D34" s="26">
        <f>SUMIF(F4:F27,C30,G4:G27)</f>
        <v>1676.85</v>
      </c>
      <c r="E34" s="26">
        <f>SUMIF(H4:H27,C30,I4:I27)</f>
        <v>1595.7</v>
      </c>
      <c r="F34" s="26">
        <f>SUMIF(J4:J27,C30,K4:K27)</f>
        <v>1621.6125</v>
      </c>
      <c r="G34" s="26">
        <f>SUMIF(L4:L27,C30,M4:M27)</f>
        <v>1574.5499999999997</v>
      </c>
      <c r="H34" s="26">
        <f>SUMIF(N4:N27,C30,O4:O27)</f>
        <v>0</v>
      </c>
      <c r="I34" s="33">
        <f>SUMIF(P4:P27,C30,Q4:Q27)</f>
        <v>0</v>
      </c>
      <c r="J34" s="18"/>
      <c r="K34" s="18"/>
      <c r="R34" t="s">
        <v>76</v>
      </c>
      <c r="S34" s="32">
        <f>SUMIF(T4:T27,S30,U4:U27)</f>
        <v>1722.5625</v>
      </c>
      <c r="T34" s="26">
        <f>SUMIF(V4:V27,S30,W4:W27)</f>
        <v>1676.85</v>
      </c>
      <c r="U34" s="26">
        <f>SUMIF(X4:X27,S30,Y4:Y27)</f>
        <v>1595.7</v>
      </c>
      <c r="V34" s="26">
        <f>SUMIF(Z4:Z27,S30,AA4:AA27)</f>
        <v>1621.6125</v>
      </c>
      <c r="W34" s="33">
        <f>SUMIF(AB4:AB27,S30,AC4:AC27)</f>
        <v>1574.5499999999997</v>
      </c>
      <c r="X34" s="22"/>
      <c r="Y34" s="22"/>
      <c r="Z34" s="18"/>
      <c r="AA34" s="18"/>
      <c r="AD34" t="s">
        <v>76</v>
      </c>
      <c r="AE34" s="32">
        <f>SUMIF(AF4:AF27,AE30,AG4:AG27)</f>
        <v>1722.5625</v>
      </c>
      <c r="AF34" s="26">
        <f>SUMIF(AH4:AH27,AE30,AI4:AI27)</f>
        <v>1676.85</v>
      </c>
      <c r="AG34" s="26">
        <f>SUMIF(AJ4:AJ27,AE30,AK4:AK27)</f>
        <v>1595.7</v>
      </c>
      <c r="AH34" s="26">
        <f>SUMIF(AL4:AL27,AE30,AM4:AM27)</f>
        <v>1621.6125</v>
      </c>
      <c r="AI34" s="33">
        <f>SUMIF(AN4:AN27,AE30,AO4:AO27)</f>
        <v>1574.5499999999997</v>
      </c>
      <c r="AJ34" s="22"/>
      <c r="AK34" s="22"/>
      <c r="AL34" s="18"/>
      <c r="AM34" s="18"/>
    </row>
    <row r="35" spans="2:39" ht="15">
      <c r="B35" t="s">
        <v>77</v>
      </c>
      <c r="C35" s="34">
        <f>SUMIF(D4:D27,E30,E4:E27)</f>
        <v>1758.0374999999997</v>
      </c>
      <c r="D35" s="27">
        <f>SUMIF(F4:F27,E30,G4:G27)</f>
        <v>1670.0625</v>
      </c>
      <c r="E35" s="27">
        <f>SUMIF(H4:H27,E30,I4:I27)</f>
        <v>1431.4499999999998</v>
      </c>
      <c r="F35" s="27">
        <f>SUMIF(J4:J27,E30,K4:K27)</f>
        <v>1416.4875</v>
      </c>
      <c r="G35" s="27">
        <f>SUMIF(L4:L27,E30,M4:M27)</f>
        <v>1422.75</v>
      </c>
      <c r="H35" s="27">
        <f>SUMIF(N4:N27,E30,O4:O27)</f>
        <v>0</v>
      </c>
      <c r="I35" s="35">
        <f>SUMIF(P4:P27,E30,Q4:Q27)</f>
        <v>0</v>
      </c>
      <c r="J35" s="18"/>
      <c r="K35" s="18"/>
      <c r="R35" t="s">
        <v>77</v>
      </c>
      <c r="S35" s="34">
        <f>SUMIF(T4:T27,U30,U4:U27)</f>
        <v>827.325</v>
      </c>
      <c r="T35" s="27">
        <f>SUMIF(V4:V27,U30,W4:W27)</f>
        <v>813.1500000000001</v>
      </c>
      <c r="U35" s="27">
        <f>SUMIF(X4:X27,U30,Y4:Y27)</f>
        <v>676.0875</v>
      </c>
      <c r="V35" s="27">
        <f>SUMIF(Z4:Z27,U30,AA4:AA27)</f>
        <v>676.6499999999999</v>
      </c>
      <c r="W35" s="35">
        <f>SUMIF(AB4:AB27,U30,AC4:AC27)</f>
        <v>664.2</v>
      </c>
      <c r="X35" s="22"/>
      <c r="Y35" s="22"/>
      <c r="Z35" s="18"/>
      <c r="AA35" s="18"/>
      <c r="AD35" t="s">
        <v>77</v>
      </c>
      <c r="AE35" s="34">
        <f>SUMIF(AF4:AF27,AG30,AG4:AG27)</f>
        <v>155.3625</v>
      </c>
      <c r="AF35" s="27">
        <f>SUMIF(AH4:AH27,AG30,AI4:AI27)</f>
        <v>178.2375</v>
      </c>
      <c r="AG35" s="27">
        <f>SUMIF(AJ4:AJ27,AG30,AK4:AK27)</f>
        <v>142.6875</v>
      </c>
      <c r="AH35" s="27">
        <f>SUMIF(AL4:AL27,AG30,AM4:AM27)</f>
        <v>137.175</v>
      </c>
      <c r="AI35" s="35">
        <f>SUMIF(AN4:AN27,AG30,AO4:AO27)</f>
        <v>135.675</v>
      </c>
      <c r="AJ35" s="22"/>
      <c r="AK35" s="22"/>
      <c r="AL35" s="18"/>
      <c r="AM35" s="18"/>
    </row>
    <row r="36" spans="2:39" ht="15">
      <c r="B36" t="s">
        <v>78</v>
      </c>
      <c r="C36" s="36">
        <f>SUMIF(D4:D27,G30,E4:E27)</f>
        <v>285.03749999999997</v>
      </c>
      <c r="D36" s="28">
        <f>SUMIF(F4:F27,G30,G4:G27)</f>
        <v>326.8875</v>
      </c>
      <c r="E36" s="28">
        <f>SUMIF(H4:H27,G30,I4:I27)</f>
        <v>454.65000000000003</v>
      </c>
      <c r="F36" s="28">
        <f>SUMIF(J4:J27,G30,K4:K27)</f>
        <v>337.9125</v>
      </c>
      <c r="G36" s="28">
        <f>SUMIF(L4:L27,G30,M4:M27)</f>
        <v>320.025</v>
      </c>
      <c r="H36" s="28">
        <f>SUMIF(N4:N27,G30,O4:O27)</f>
        <v>285.075</v>
      </c>
      <c r="I36" s="37">
        <f>SUMIF(P4:P27,G30,Q4:Q27)</f>
        <v>4003.4249999999997</v>
      </c>
      <c r="J36" s="18"/>
      <c r="K36" s="18"/>
      <c r="R36" t="s">
        <v>78</v>
      </c>
      <c r="S36" s="36">
        <f>SUMIF(T4:T27,W30,U4:U27)</f>
        <v>285.03749999999997</v>
      </c>
      <c r="T36" s="28">
        <f>SUMIF(V4:V27,W30,W4:W27)</f>
        <v>326.8875</v>
      </c>
      <c r="U36" s="28">
        <f>SUMIF(X4:X27,W30,Y4:Y27)</f>
        <v>454.65000000000003</v>
      </c>
      <c r="V36" s="28">
        <f>SUMIF(Z4:Z27,W30,AA4:AA27)</f>
        <v>337.9125</v>
      </c>
      <c r="W36" s="37">
        <f>SUMIF(AB4:AB27,W30,AC4:AC27)</f>
        <v>320.025</v>
      </c>
      <c r="X36" s="22"/>
      <c r="Y36" s="22"/>
      <c r="Z36" s="18"/>
      <c r="AA36" s="18"/>
      <c r="AD36" t="s">
        <v>78</v>
      </c>
      <c r="AE36" s="36">
        <f>SUMIF(AF4:AF27,AI30,AG4:AG27)</f>
        <v>285.03749999999997</v>
      </c>
      <c r="AF36" s="28">
        <f>SUMIF(AH4:AH27,AI30,AI4:AI27)</f>
        <v>326.8875</v>
      </c>
      <c r="AG36" s="28">
        <f>SUMIF(AJ4:AJ27,AI30,AK4:AK27)</f>
        <v>454.65000000000003</v>
      </c>
      <c r="AH36" s="28">
        <f>SUMIF(AL4:AL27,AI30,AM4:AM27)</f>
        <v>337.9125</v>
      </c>
      <c r="AI36" s="37">
        <f>SUMIF(AN4:AN27,AI30,AO4:AO27)</f>
        <v>320.025</v>
      </c>
      <c r="AJ36" s="22"/>
      <c r="AK36" s="22"/>
      <c r="AL36" s="18"/>
      <c r="AM36" s="18"/>
    </row>
    <row r="37" spans="2:38" ht="15">
      <c r="B37" t="s">
        <v>79</v>
      </c>
      <c r="C37" s="38">
        <f>SUMIF(D4:D27,J30,E4:E27)</f>
        <v>1720.2</v>
      </c>
      <c r="D37" s="29">
        <f>SUMIF(F4:F27,J30,G4:G27)</f>
        <v>1765.3875</v>
      </c>
      <c r="E37" s="28">
        <f>SUMIF(H4:H27,J30,I4:I27)</f>
        <v>1603.7625</v>
      </c>
      <c r="F37" s="28">
        <f>SUMIF(J4:J27,J30,K4:K27)</f>
        <v>1506.8999999999999</v>
      </c>
      <c r="G37" s="28">
        <f>SUMIF(L4:L27,J30,M4:M27)</f>
        <v>1502.55</v>
      </c>
      <c r="H37" s="28">
        <f>SUMIF(N4:N27,J30,O4:O27)</f>
        <v>4408.2375</v>
      </c>
      <c r="I37" s="37">
        <f>SUMIF(P4:P27,J30,Q4:Q27)</f>
        <v>0</v>
      </c>
      <c r="J37" s="18"/>
      <c r="R37" t="s">
        <v>79</v>
      </c>
      <c r="S37" s="38">
        <f>SUMIF(T4:T27,Z30,U4:U27)</f>
        <v>2650.9125000000004</v>
      </c>
      <c r="T37" s="29">
        <f>SUMIF(V4:V27,Z30,W4:W27)</f>
        <v>2622.3</v>
      </c>
      <c r="U37" s="28">
        <f>SUMIF(X4:X27,Z30,Y4:Y27)</f>
        <v>2359.125</v>
      </c>
      <c r="V37" s="28">
        <f>SUMIF(Z4:Z27,Z30,AA4:AA27)</f>
        <v>2246.7374999999997</v>
      </c>
      <c r="W37" s="37">
        <f>SUMIF(AB4:AB27,Z30,AC4:AC27)</f>
        <v>2261.1000000000004</v>
      </c>
      <c r="X37" s="22"/>
      <c r="Y37" s="22"/>
      <c r="Z37" s="18"/>
      <c r="AD37" t="s">
        <v>79</v>
      </c>
      <c r="AE37" s="38">
        <f>SUMIF(AF4:AF27,AL30,AG4:AG27)</f>
        <v>3322.8750000000005</v>
      </c>
      <c r="AF37" s="29">
        <f>SUMIF(AH4:AH27,AL30,AI4:AI27)</f>
        <v>3257.2125</v>
      </c>
      <c r="AG37" s="28">
        <f>SUMIF(AJ4:AJ27,AL30,AK4:AK27)</f>
        <v>2892.525</v>
      </c>
      <c r="AH37" s="28">
        <f>SUMIF(AL4:AL27,AL30,AM4:AM27)</f>
        <v>2786.2124999999996</v>
      </c>
      <c r="AI37" s="37">
        <f>SUMIF(AN4:AN27,AL30,AO4:AO27)</f>
        <v>2789.6250000000005</v>
      </c>
      <c r="AJ37" s="22"/>
      <c r="AK37" s="22"/>
      <c r="AL37" s="18"/>
    </row>
    <row r="38" spans="1:38" ht="15">
      <c r="A38" s="20" t="s">
        <v>87</v>
      </c>
      <c r="B38" s="20" t="s">
        <v>86</v>
      </c>
      <c r="C38" s="30">
        <f>SUM(C39:C42)</f>
        <v>1957.3608525</v>
      </c>
      <c r="D38" s="24">
        <f aca="true" t="shared" si="37" ref="D38:I38">SUM(D39:D42)</f>
        <v>1918.4503424999998</v>
      </c>
      <c r="E38" s="24">
        <f t="shared" si="37"/>
        <v>1754.9485799999998</v>
      </c>
      <c r="F38" s="24">
        <f t="shared" si="37"/>
        <v>1706.8761524999998</v>
      </c>
      <c r="G38" s="24">
        <f t="shared" si="37"/>
        <v>1689.94494</v>
      </c>
      <c r="H38" s="24">
        <f t="shared" si="37"/>
        <v>1217.6052</v>
      </c>
      <c r="I38" s="39">
        <f t="shared" si="37"/>
        <v>805.4891099999999</v>
      </c>
      <c r="J38" s="18"/>
      <c r="R38" s="20" t="s">
        <v>86</v>
      </c>
      <c r="S38" s="30">
        <f>SUM(S39:S42)</f>
        <v>1733.4314250000002</v>
      </c>
      <c r="T38" s="24">
        <f>SUM(T39:T42)</f>
        <v>1712.2771950000001</v>
      </c>
      <c r="U38" s="24">
        <f>SUM(U39:U42)</f>
        <v>1573.2083625</v>
      </c>
      <c r="V38" s="24">
        <f>SUM(V39:V42)</f>
        <v>1528.8712499999997</v>
      </c>
      <c r="W38" s="39">
        <f>SUM(W39:W42)</f>
        <v>1507.43781</v>
      </c>
      <c r="X38" s="59"/>
      <c r="Y38" s="59"/>
      <c r="Z38" s="18"/>
      <c r="AD38" s="20" t="s">
        <v>86</v>
      </c>
      <c r="AE38" s="30">
        <f>SUM(AE39:AE42)</f>
        <v>1515.262815</v>
      </c>
      <c r="AF38" s="24">
        <f>SUM(AF39:AF42)</f>
        <v>1494.728145</v>
      </c>
      <c r="AG38" s="24">
        <f>SUM(AG39:AG42)</f>
        <v>1354.7606925</v>
      </c>
      <c r="AH38" s="24">
        <f>SUM(AH39:AH42)</f>
        <v>1332.0993075000001</v>
      </c>
      <c r="AI38" s="39">
        <f>SUM(AI39:AI42)</f>
        <v>1316.84574</v>
      </c>
      <c r="AJ38" s="59"/>
      <c r="AK38" s="59"/>
      <c r="AL38" s="18"/>
    </row>
    <row r="39" spans="1:37" ht="15">
      <c r="A39" s="81">
        <v>326</v>
      </c>
      <c r="B39" t="s">
        <v>80</v>
      </c>
      <c r="C39" s="32">
        <f>C34*$A$39/1000</f>
        <v>561.555375</v>
      </c>
      <c r="D39" s="26">
        <f aca="true" t="shared" si="38" ref="D39:AI39">D34*$A$39/1000</f>
        <v>546.6531</v>
      </c>
      <c r="E39" s="26">
        <f t="shared" si="38"/>
        <v>520.1982</v>
      </c>
      <c r="F39" s="26">
        <f t="shared" si="38"/>
        <v>528.645675</v>
      </c>
      <c r="G39" s="26">
        <f t="shared" si="38"/>
        <v>513.3032999999999</v>
      </c>
      <c r="H39" s="26">
        <f t="shared" si="38"/>
        <v>0</v>
      </c>
      <c r="I39" s="33">
        <f t="shared" si="38"/>
        <v>0</v>
      </c>
      <c r="J39" s="22"/>
      <c r="K39" s="22"/>
      <c r="L39" s="22"/>
      <c r="M39" s="22"/>
      <c r="N39" s="22"/>
      <c r="O39" s="22"/>
      <c r="P39" s="22"/>
      <c r="Q39" s="22"/>
      <c r="R39" t="s">
        <v>80</v>
      </c>
      <c r="S39" s="32">
        <f t="shared" si="38"/>
        <v>561.555375</v>
      </c>
      <c r="T39" s="26">
        <f t="shared" si="38"/>
        <v>546.6531</v>
      </c>
      <c r="U39" s="26">
        <f t="shared" si="38"/>
        <v>520.1982</v>
      </c>
      <c r="V39" s="26">
        <f t="shared" si="38"/>
        <v>528.645675</v>
      </c>
      <c r="W39" s="33">
        <f t="shared" si="38"/>
        <v>513.3032999999999</v>
      </c>
      <c r="X39" s="22"/>
      <c r="Y39" s="22"/>
      <c r="Z39" s="22"/>
      <c r="AA39" s="22"/>
      <c r="AB39" s="22"/>
      <c r="AC39" s="22"/>
      <c r="AD39" t="s">
        <v>80</v>
      </c>
      <c r="AE39" s="32">
        <f t="shared" si="38"/>
        <v>561.555375</v>
      </c>
      <c r="AF39" s="26">
        <f t="shared" si="38"/>
        <v>546.6531</v>
      </c>
      <c r="AG39" s="26">
        <f t="shared" si="38"/>
        <v>520.1982</v>
      </c>
      <c r="AH39" s="26">
        <f t="shared" si="38"/>
        <v>528.645675</v>
      </c>
      <c r="AI39" s="33">
        <f t="shared" si="38"/>
        <v>513.3032999999999</v>
      </c>
      <c r="AJ39" s="22"/>
      <c r="AK39" s="22"/>
    </row>
    <row r="40" spans="1:37" ht="15">
      <c r="A40" s="82">
        <v>503.8</v>
      </c>
      <c r="B40" t="s">
        <v>81</v>
      </c>
      <c r="C40" s="34">
        <f>C35*$A$40/1000</f>
        <v>885.6992924999998</v>
      </c>
      <c r="D40" s="27">
        <f aca="true" t="shared" si="39" ref="D40:AI40">D35*$A$40/1000</f>
        <v>841.3774875</v>
      </c>
      <c r="E40" s="27">
        <f t="shared" si="39"/>
        <v>721.1645099999998</v>
      </c>
      <c r="F40" s="27">
        <f t="shared" si="39"/>
        <v>713.6264024999999</v>
      </c>
      <c r="G40" s="27">
        <f t="shared" si="39"/>
        <v>716.7814500000001</v>
      </c>
      <c r="H40" s="27">
        <f t="shared" si="39"/>
        <v>0</v>
      </c>
      <c r="I40" s="35">
        <f t="shared" si="39"/>
        <v>0</v>
      </c>
      <c r="J40" s="22"/>
      <c r="K40" s="22"/>
      <c r="L40" s="22"/>
      <c r="M40" s="22"/>
      <c r="N40" s="22"/>
      <c r="O40" s="22"/>
      <c r="P40" s="22"/>
      <c r="Q40" s="22"/>
      <c r="R40" t="s">
        <v>81</v>
      </c>
      <c r="S40" s="34">
        <f t="shared" si="39"/>
        <v>416.80633500000005</v>
      </c>
      <c r="T40" s="27">
        <f t="shared" si="39"/>
        <v>409.66497000000004</v>
      </c>
      <c r="U40" s="27">
        <f t="shared" si="39"/>
        <v>340.6128825</v>
      </c>
      <c r="V40" s="27">
        <f t="shared" si="39"/>
        <v>340.89626999999996</v>
      </c>
      <c r="W40" s="35">
        <f t="shared" si="39"/>
        <v>334.62396</v>
      </c>
      <c r="X40" s="22"/>
      <c r="Y40" s="22"/>
      <c r="Z40" s="22"/>
      <c r="AA40" s="22"/>
      <c r="AB40" s="22"/>
      <c r="AC40" s="22"/>
      <c r="AD40" t="s">
        <v>81</v>
      </c>
      <c r="AE40" s="34">
        <f t="shared" si="39"/>
        <v>78.27162750000001</v>
      </c>
      <c r="AF40" s="27">
        <f t="shared" si="39"/>
        <v>89.7960525</v>
      </c>
      <c r="AG40" s="27">
        <f t="shared" si="39"/>
        <v>71.8859625</v>
      </c>
      <c r="AH40" s="27">
        <f t="shared" si="39"/>
        <v>69.10876500000002</v>
      </c>
      <c r="AI40" s="35">
        <f t="shared" si="39"/>
        <v>68.353065</v>
      </c>
      <c r="AJ40" s="22"/>
      <c r="AK40" s="22"/>
    </row>
    <row r="41" spans="1:37" ht="15">
      <c r="A41" s="82">
        <v>201.2</v>
      </c>
      <c r="B41" t="s">
        <v>83</v>
      </c>
      <c r="C41" s="36">
        <f>C36*$A$41/1000</f>
        <v>57.34954499999999</v>
      </c>
      <c r="D41" s="28">
        <f aca="true" t="shared" si="40" ref="D41:W41">D36*$A$41/1000</f>
        <v>65.76976499999999</v>
      </c>
      <c r="E41" s="28">
        <f t="shared" si="40"/>
        <v>91.47558000000001</v>
      </c>
      <c r="F41" s="28">
        <f t="shared" si="40"/>
        <v>67.987995</v>
      </c>
      <c r="G41" s="28">
        <f t="shared" si="40"/>
        <v>64.38902999999999</v>
      </c>
      <c r="H41" s="28">
        <f t="shared" si="40"/>
        <v>57.35709</v>
      </c>
      <c r="I41" s="37">
        <f t="shared" si="40"/>
        <v>805.4891099999999</v>
      </c>
      <c r="J41" s="22"/>
      <c r="K41" s="22"/>
      <c r="L41" s="22"/>
      <c r="M41" s="22"/>
      <c r="N41" s="22"/>
      <c r="O41" s="22"/>
      <c r="P41" s="22"/>
      <c r="Q41" s="22"/>
      <c r="R41" t="s">
        <v>83</v>
      </c>
      <c r="S41" s="36">
        <f t="shared" si="40"/>
        <v>57.34954499999999</v>
      </c>
      <c r="T41" s="28">
        <f t="shared" si="40"/>
        <v>65.76976499999999</v>
      </c>
      <c r="U41" s="28">
        <f t="shared" si="40"/>
        <v>91.47558000000001</v>
      </c>
      <c r="V41" s="28">
        <f t="shared" si="40"/>
        <v>67.987995</v>
      </c>
      <c r="W41" s="37">
        <f t="shared" si="40"/>
        <v>64.38902999999999</v>
      </c>
      <c r="X41" s="22"/>
      <c r="Y41" s="22"/>
      <c r="Z41" s="71"/>
      <c r="AA41" s="71"/>
      <c r="AB41" s="71"/>
      <c r="AC41" s="71"/>
      <c r="AD41" t="s">
        <v>83</v>
      </c>
      <c r="AE41" s="36">
        <f>AE36*AI30/1000</f>
        <v>0.8551124999999999</v>
      </c>
      <c r="AF41" s="28">
        <f>AF36*AI30/1000</f>
        <v>0.9806624999999999</v>
      </c>
      <c r="AG41" s="28">
        <f>AG36*AI30/1000</f>
        <v>1.36395</v>
      </c>
      <c r="AH41" s="28">
        <f>AH36*AI30/1000</f>
        <v>1.0137375</v>
      </c>
      <c r="AI41" s="37">
        <f>AI36*AI30/1000</f>
        <v>0.9600749999999999</v>
      </c>
      <c r="AJ41" s="22"/>
      <c r="AK41" s="22"/>
    </row>
    <row r="42" spans="1:37" ht="15.75" thickBot="1">
      <c r="A42" s="82">
        <v>263.2</v>
      </c>
      <c r="B42" t="s">
        <v>82</v>
      </c>
      <c r="C42" s="40">
        <f>C37*$A$42/1000</f>
        <v>452.75664</v>
      </c>
      <c r="D42" s="41">
        <f aca="true" t="shared" si="41" ref="D42:AI42">D37*$A$42/1000</f>
        <v>464.64999</v>
      </c>
      <c r="E42" s="41">
        <f t="shared" si="41"/>
        <v>422.11028999999996</v>
      </c>
      <c r="F42" s="41">
        <f t="shared" si="41"/>
        <v>396.61607999999995</v>
      </c>
      <c r="G42" s="41">
        <f t="shared" si="41"/>
        <v>395.47116</v>
      </c>
      <c r="H42" s="41">
        <f t="shared" si="41"/>
        <v>1160.24811</v>
      </c>
      <c r="I42" s="42">
        <f t="shared" si="41"/>
        <v>0</v>
      </c>
      <c r="J42" s="22"/>
      <c r="K42" s="22"/>
      <c r="L42" s="22"/>
      <c r="M42" s="22"/>
      <c r="N42" s="22"/>
      <c r="O42" s="22"/>
      <c r="P42" s="22"/>
      <c r="Q42" s="22"/>
      <c r="R42" t="s">
        <v>82</v>
      </c>
      <c r="S42" s="40">
        <f t="shared" si="41"/>
        <v>697.72017</v>
      </c>
      <c r="T42" s="41">
        <f t="shared" si="41"/>
        <v>690.18936</v>
      </c>
      <c r="U42" s="41">
        <f t="shared" si="41"/>
        <v>620.9217</v>
      </c>
      <c r="V42" s="41">
        <f t="shared" si="41"/>
        <v>591.3413099999999</v>
      </c>
      <c r="W42" s="42">
        <f t="shared" si="41"/>
        <v>595.12152</v>
      </c>
      <c r="X42" s="22"/>
      <c r="Y42" s="22"/>
      <c r="Z42" s="22"/>
      <c r="AA42" s="22"/>
      <c r="AB42" s="22"/>
      <c r="AC42" s="22"/>
      <c r="AD42" t="s">
        <v>82</v>
      </c>
      <c r="AE42" s="40">
        <f t="shared" si="41"/>
        <v>874.5807000000001</v>
      </c>
      <c r="AF42" s="41">
        <f t="shared" si="41"/>
        <v>857.29833</v>
      </c>
      <c r="AG42" s="41">
        <f t="shared" si="41"/>
        <v>761.3125799999999</v>
      </c>
      <c r="AH42" s="41">
        <f t="shared" si="41"/>
        <v>733.3311299999999</v>
      </c>
      <c r="AI42" s="42">
        <f t="shared" si="41"/>
        <v>734.2293000000001</v>
      </c>
      <c r="AJ42" s="22"/>
      <c r="AK42" s="22"/>
    </row>
    <row r="43" spans="3:25" ht="15.75" thickBot="1">
      <c r="C43" s="22"/>
      <c r="D43" s="22"/>
      <c r="E43" s="22"/>
      <c r="F43" s="22"/>
      <c r="G43" s="22"/>
      <c r="H43" s="22"/>
      <c r="I43" s="22"/>
      <c r="J43" s="18"/>
      <c r="X43" s="18"/>
      <c r="Y43" s="18"/>
    </row>
    <row r="44" spans="3:20" ht="15">
      <c r="C44" s="54" t="s">
        <v>34</v>
      </c>
      <c r="D44" s="55" t="s">
        <v>49</v>
      </c>
      <c r="E44" s="55" t="s">
        <v>51</v>
      </c>
      <c r="F44" s="55" t="s">
        <v>61</v>
      </c>
      <c r="G44" s="55" t="s">
        <v>52</v>
      </c>
      <c r="H44" s="56" t="s">
        <v>53</v>
      </c>
      <c r="I44" s="56" t="s">
        <v>43</v>
      </c>
      <c r="J44" s="56" t="s">
        <v>54</v>
      </c>
      <c r="K44" s="56" t="s">
        <v>55</v>
      </c>
      <c r="L44" s="56" t="s">
        <v>56</v>
      </c>
      <c r="M44" s="56" t="s">
        <v>57</v>
      </c>
      <c r="N44" s="56" t="s">
        <v>58</v>
      </c>
      <c r="O44" s="179" t="s">
        <v>59</v>
      </c>
      <c r="P44" s="203" t="s">
        <v>155</v>
      </c>
      <c r="Q44" s="204"/>
      <c r="R44" s="204"/>
      <c r="S44" s="204"/>
      <c r="T44" s="204"/>
    </row>
    <row r="45" spans="2:17" ht="15">
      <c r="B45" s="20" t="s">
        <v>85</v>
      </c>
      <c r="C45" s="105">
        <f>Kalendarz!B9*C33+Kalendarz!C9*D33+Kalendarz!D9*E33+Kalendarz!E9*F33+Kalendarz!F9*G33+Kalendarz!G9*H33+Kalendarz!H9*I33</f>
        <v>152568.9</v>
      </c>
      <c r="D45" s="106">
        <f>Kalendarz!J9*C33+Kalendarz!K9*D33+Kalendarz!L9*E33+Kalendarz!M9*F33+Kalendarz!N9*G33+Kalendarz!O9*H33+Kalendarz!P9*I33</f>
        <v>142726.01249999998</v>
      </c>
      <c r="E45" s="106">
        <f>Kalendarz!R9*C33+Kalendarz!S9*D33+Kalendarz!T9*E33+Kalendarz!U9*F33+Kalendarz!V9*G33+Kalendarz!W9*H33+Kalendarz!X9*I33</f>
        <v>152036.55000000002</v>
      </c>
      <c r="F45" s="106">
        <f>Kalendarz!Z9*S33+Kalendarz!AA9*T33+Kalendarz!AB9*U33+Kalendarz!AC9*V33+Kalendarz!AD9*W33+Kalendarz!AE9*H33+Kalendarz!AF9*I33</f>
        <v>141643.875</v>
      </c>
      <c r="G45" s="106">
        <f>Kalendarz!AH9*S33+Kalendarz!AI9*T33+Kalendarz!AJ9*U33+Kalendarz!AK9*V33+Kalendarz!AL9*W33+Kalendarz!AM9*H33+Kalendarz!AN9*I33</f>
        <v>153048.11250000002</v>
      </c>
      <c r="H45" s="106">
        <f>Kalendarz!AP9*AE33+Kalendarz!AQ9*AF33+Kalendarz!AR9*AG33+Kalendarz!AS9*AH33+Kalendarz!AT9*AI33+Kalendarz!AU9*H33+Kalendarz!AV9*I33</f>
        <v>147153.6375</v>
      </c>
      <c r="I45" s="106">
        <f>Kalendarz!B19*AE33+Kalendarz!C19*AF33+Kalendarz!D19*AG33+Kalendarz!E19*AH33+Kalendarz!F19*AI33+Kalendarz!G19*H33+Kalendarz!H19*I33</f>
        <v>152568.9</v>
      </c>
      <c r="J45" s="106">
        <f>Kalendarz!J19*S33+Kalendarz!K19*T33+Kalendarz!L19*U33+Kalendarz!M19*V33+Kalendarz!N19*W33+Kalendarz!O19*H33+Kalendarz!P19*I33</f>
        <v>152428.80000000002</v>
      </c>
      <c r="K45" s="106">
        <f>Kalendarz!R19*S33+Kalendarz!S19*T33+Kalendarz!T19*U33+Kalendarz!U19*V33+Kalendarz!V19*W33+Kalendarz!W19*H33+Kalendarz!X19*I33</f>
        <v>146337.1875</v>
      </c>
      <c r="L45" s="106">
        <f>Kalendarz!Z19*C33+Kalendarz!AA19*D33+Kalendarz!AB19*E33+Kalendarz!AC19*F33+Kalendarz!AD19*G33+Kalendarz!AE19*H33+Kalendarz!AF19*I33</f>
        <v>153651.0375</v>
      </c>
      <c r="M45" s="106">
        <f>Kalendarz!AH19*C33+Kalendarz!AI19*D33+Kalendarz!AJ19*E33+Kalendarz!AK19*F33+Kalendarz!AL19*G33+Kalendarz!AM19*H33+Kalendarz!AN19*I33</f>
        <v>147343.23750000002</v>
      </c>
      <c r="N45" s="106">
        <f>Kalendarz!AP19*C33+Kalendarz!AQ19*D33+Kalendarz!AR19*E33+Kalendarz!AS19*F33+Kalendarz!AT19*G33+Kalendarz!AU19*H33+Kalendarz!AV19*I33</f>
        <v>151823.025</v>
      </c>
      <c r="O45" s="107">
        <f aca="true" t="shared" si="42" ref="O45:O54">SUM(C45:N45)</f>
        <v>1793329.2750000001</v>
      </c>
      <c r="P45" s="188"/>
      <c r="Q45" t="s">
        <v>146</v>
      </c>
    </row>
    <row r="46" spans="2:17" ht="15">
      <c r="B46" t="s">
        <v>76</v>
      </c>
      <c r="C46" s="134">
        <f>$C$34*(Kalendarz!B$9-Kalendarz!B$10)+$D$34*(Kalendarz!C$9-Kalendarz!C$10)+$E$34*(Kalendarz!D$9-Kalendarz!D$10)+$F$34*(Kalendarz!E$9-Kalendarz!E$10)+$G$34*(Kalendarz!F$9-Kalendarz!F$10)+$H$34*(Kalendarz!G$9-Kalendarz!G$10)+$I$34*Kalendarz!H$9</f>
        <v>36164.5125</v>
      </c>
      <c r="D46" s="135">
        <f>$C$34*(Kalendarz!J$9-Kalendarz!J$10)+$D$34*(Kalendarz!K$9-Kalendarz!K$10)+$E$34*(Kalendarz!L$9-Kalendarz!L$10)+$F$34*(Kalendarz!M$9-Kalendarz!M$10)+$G$34*(Kalendarz!N$9-Kalendarz!N$10)+$H$34*(Kalendarz!O$9-Kalendarz!O$10)+$I$34*Kalendarz!P$9</f>
        <v>34360.8</v>
      </c>
      <c r="E46" s="135">
        <f>$C$34*(Kalendarz!R$9-Kalendarz!R$10)+$D$34*(Kalendarz!S$9-Kalendarz!S$10)+$E$34*(Kalendarz!T$9-Kalendarz!T$10)+$F$34*(Kalendarz!U$9-Kalendarz!U$10)+$G$34*(Kalendarz!V$9-Kalendarz!V$10)+$H$34*(Kalendarz!W$9-Kalendarz!W$10)+$I$34*Kalendarz!X$9</f>
        <v>35961.2625</v>
      </c>
      <c r="F46" s="135">
        <f>$S$34*(Kalendarz!Z9-Kalendarz!Z$10)+$T$34*(Kalendarz!AA9-Kalendarz!AA10)+$U$34*(Kalendarz!AB9-Kalendarz!AB$10)+$V$34*(Kalendarz!AC9-Kalendarz!AC$10)+$W$34*(Kalendarz!AD9-Kalendarz!AD$10)+$H$34*(Kalendarz!AE9-Kalendarz!AE$10)+$I$34*Kalendarz!AF9</f>
        <v>32765.1</v>
      </c>
      <c r="G46" s="135">
        <f>$S$34*(Kalendarz!AH9-Kalendarz!AH$10)+$T$34*(Kalendarz!AI9-Kalendarz!AI10)+$U$34*(Kalendarz!AJ9-Kalendarz!AJ$10)+$V$34*(Kalendarz!AK9-Kalendarz!AK$10)+$W$34*(Kalendarz!AL9-Kalendarz!AL$10)+$H$34*(Kalendarz!AM9-Kalendarz!AM$10)+$I$34*Kalendarz!AN9</f>
        <v>37659.2625</v>
      </c>
      <c r="H46" s="135">
        <f>AE34*(Kalendarz!AP9-Kalendarz!AP10)+AF34*(Kalendarz!AQ9-Kalendarz!AQ10)+AG34*(Kalendarz!AR9-Kalendarz!AR10)+AH34*(Kalendarz!AS9-Kalendarz!AS10)+AI34*(Kalendarz!AT9-Kalendarz!AT10)+H34*(Kalendarz!AU9-Kalendarz!AU10)+I34*Kalendarz!AV9</f>
        <v>34339.65</v>
      </c>
      <c r="I46" s="135">
        <f>AE34*(Kalendarz!B19-Kalendarz!B20)+AF34*(Kalendarz!C19-Kalendarz!C20)+AG34*(Kalendarz!D19-Kalendarz!D20)+AH34*(Kalendarz!E19-Kalendarz!E20)+AI34*(Kalendarz!F19-Kalendarz!F20)+H34*(Kalendarz!G19-Kalendarz!G20)+I34*Kalendarz!H19</f>
        <v>36164.5125</v>
      </c>
      <c r="J46" s="135">
        <f>$S$34*(Kalendarz!J19-Kalendarz!J20)+$T$34*(Kalendarz!K19-Kalendarz!K20)+$U$34*(Kalendarz!L19-Kalendarz!L20)+$V$34*(Kalendarz!M19-Kalendarz!M20)+$W$34*(Kalendarz!N19-Kalendarz!N20)+$H$34*(Kalendarz!O19-Kalendarz!O20)+$I$34*Kalendarz!P19</f>
        <v>37556.9625</v>
      </c>
      <c r="K46" s="135">
        <f>$S$34*(Kalendarz!R19-Kalendarz!R20)+$T$34*(Kalendarz!S19-Kalendarz!S20)+$U$34*(Kalendarz!T19-Kalendarz!T20)+$V$34*(Kalendarz!U19-Kalendarz!U20)+$W$34*(Kalendarz!V19-Kalendarz!V20)+$H$34*(Kalendarz!W19-Kalendarz!W20)+$I$34*Kalendarz!X19</f>
        <v>32765.1</v>
      </c>
      <c r="L46" s="135">
        <f>$C$34*(Kalendarz!Z19-Kalendarz!Z20)+$D$34*(Kalendarz!AA19-Kalendarz!AA20)+$E$34*(Kalendarz!AB19-Kalendarz!AB20)+$F$34*(Kalendarz!AC19-Kalendarz!AC20)+$G$34*(Kalendarz!AD19-Kalendarz!AD20)+$H$34*(Kalendarz!AE19-Kalendarz!AE20)+$I$34*Kalendarz!AF19</f>
        <v>37760.2125</v>
      </c>
      <c r="M46" s="135">
        <f>$C$34*(Kalendarz!AH19-Kalendarz!AH20)+$D$34*(Kalendarz!AI19-Kalendarz!AI20)+$E$34*(Kalendarz!AJ19-Kalendarz!AJ20)+$F$34*(Kalendarz!AK19-Kalendarz!AK20)+$G$34*(Kalendarz!AL19-Kalendarz!AL20)+$H$34*(Kalendarz!AM19-Kalendarz!AM20)+$I$34*Kalendarz!AN19</f>
        <v>35961.2625</v>
      </c>
      <c r="N46" s="135">
        <f>$C$34*(Kalendarz!AP19-Kalendarz!AP20)+$D$34*(Kalendarz!AQ19-Kalendarz!AQ20)+$E$34*(Kalendarz!AR19-Kalendarz!AR20)+$F$34*(Kalendarz!AS19-Kalendarz!AS20)+$G$34*(Kalendarz!AT19-Kalendarz!AT20)+$H$34*(Kalendarz!AU19-Kalendarz!AU20)+$I$34*Kalendarz!AV19</f>
        <v>34487.6625</v>
      </c>
      <c r="O46" s="136">
        <f t="shared" si="42"/>
        <v>425946.3</v>
      </c>
      <c r="P46" s="182">
        <f>O46/$O$45</f>
        <v>0.2375170616673282</v>
      </c>
      <c r="Q46" t="s">
        <v>138</v>
      </c>
    </row>
    <row r="47" spans="2:17" ht="15">
      <c r="B47" t="s">
        <v>77</v>
      </c>
      <c r="C47" s="123">
        <f>$C$35*(Kalendarz!B9-Kalendarz!B10)+$D$35*(Kalendarz!C9-Kalendarz!C10)+$E$35*(Kalendarz!D9-Kalendarz!D10)+$F$35*(Kalendarz!E9-Kalendarz!E10)+$G$35*(Kalendarz!F9-Kalendarz!F10)+$H$35*(Kalendarz!G9-Kalendarz!G10)+$I$35*Kalendarz!H9</f>
        <v>34223.25</v>
      </c>
      <c r="D47" s="124">
        <f>$C$35*(Kalendarz!J9-Kalendarz!J10)+$D$35*(Kalendarz!K9-Kalendarz!K10)+$E$35*(Kalendarz!L9-Kalendarz!L10)+$F$35*(Kalendarz!M9-Kalendarz!M10)+$G$35*(Kalendarz!N9-Kalendarz!N10)+$H$35*(Kalendarz!O9-Kalendarz!O10)+$I$35*Kalendarz!P9</f>
        <v>32226.6</v>
      </c>
      <c r="E47" s="124">
        <f>$C$35*(Kalendarz!R9-Kalendarz!R10)+$D$35*(Kalendarz!S9-Kalendarz!S10)+$E$35*(Kalendarz!T9-Kalendarz!T10)+$F$35*(Kalendarz!U9-Kalendarz!U10)+$G$35*(Kalendarz!V9-Kalendarz!V10)+$H$35*(Kalendarz!W9-Kalendarz!W10)+$I$35*Kalendarz!X9</f>
        <v>33634.3875</v>
      </c>
      <c r="F47" s="124">
        <f>$S$35*(Kalendarz!Z9-Kalendarz!Z$10)+$T$35*(Kalendarz!AA9-Kalendarz!AA$10)+$U$35*(Kalendarz!AB9-Kalendarz!AB$10)+$V$35*(Kalendarz!AC9-Kalendarz!AC10)+$W$35*(Kalendarz!AD9-Kalendarz!AD$10)+$H$35*(Kalendarz!AE9-Kalendarz!AE$10)+$I$35*Kalendarz!AF9</f>
        <v>14629.649999999998</v>
      </c>
      <c r="G47" s="124">
        <f>$S$35*(Kalendarz!AH9-Kalendarz!AH$10)+$T$35*(Kalendarz!AI9-Kalendarz!AI$10)+$U$35*(Kalendarz!AJ9-Kalendarz!AJ$10)+$V$35*(Kalendarz!AK9-Kalendarz!AK10)+$W$35*(Kalendarz!AL9-Kalendarz!AL$10)+$H$35*(Kalendarz!AM9-Kalendarz!AM$10)+$I$35*Kalendarz!AN9</f>
        <v>16795.5375</v>
      </c>
      <c r="H47" s="124">
        <f>AE35*(Kalendarz!AP9-Kalendarz!AP10)+AF35*(Kalendarz!AQ9-Kalendarz!AQ10)+AG35*(Kalendarz!AR9-Kalendarz!AR10)+AH35*(Kalendarz!AS9-Kalendarz!AS10)+AI35*(Kalendarz!AT9-Kalendarz!AT10)+H35*(Kalendarz!AU9-Kalendarz!AU10)+I35*Kalendarz!AV9</f>
        <v>3132.2250000000004</v>
      </c>
      <c r="I47" s="124">
        <f>AE35*(Kalendarz!B19-Kalendarz!B20)+AF35*(Kalendarz!C19-Kalendarz!C20)+AG35*(Kalendarz!D19-Kalendarz!D20)+AH35*(Kalendarz!E19-Kalendarz!E20)+AI35*(Kalendarz!F19-Kalendarz!F20)+H35*(Kalendarz!G19-Kalendarz!G20)+I35*Kalendarz!H19</f>
        <v>3330.1499999999996</v>
      </c>
      <c r="J47" s="124">
        <f>$S$35*(Kalendarz!J19-Kalendarz!J20)+$T$35*(Kalendarz!K19-Kalendarz!K20)+$U$35*(Kalendarz!L19-Kalendarz!L20)+$V$35*(Kalendarz!M19-Kalendarz!M20)+$W$35*(Kalendarz!N19-Kalendarz!N20)+$H$35*(Kalendarz!O19-Kalendarz!O20)+$I$35*Kalendarz!P19</f>
        <v>16646.5875</v>
      </c>
      <c r="K47" s="124">
        <f>$S$35*(Kalendarz!R19-Kalendarz!R20)+$T$35*(Kalendarz!S19-Kalendarz!S20)+$U$35*(Kalendarz!T19-Kalendarz!T20)+$V$35*(Kalendarz!U19-Kalendarz!U20)+$W$35*(Kalendarz!V19-Kalendarz!V20)+$H$35*(Kalendarz!W19-Kalendarz!W20)+$I$35*Kalendarz!X19</f>
        <v>14629.649999999998</v>
      </c>
      <c r="L47" s="124">
        <f>$C$35*(Kalendarz!Z19-Kalendarz!Z20)+$D$35*(Kalendarz!AA19-Kalendarz!AA20)+$E$35*(Kalendarz!AB19-Kalendarz!AB20)+$F$35*(Kalendarz!AC19-Kalendarz!AC20)+$G$35*(Kalendarz!AD19-Kalendarz!AD20)+$H$35*(Kalendarz!AE19-Kalendarz!AE20)+$I$35*Kalendarz!AF19</f>
        <v>35654.7</v>
      </c>
      <c r="M47" s="124">
        <f>$C$35*(Kalendarz!AH19-Kalendarz!AH20)+$D$35*(Kalendarz!AI19-Kalendarz!AI20)+$E$35*(Kalendarz!AJ19-Kalendarz!AJ20)+$F$35*(Kalendarz!AK19-Kalendarz!AK20)+$G$35*(Kalendarz!AL19-Kalendarz!AL20)+$H$35*(Kalendarz!AM19-Kalendarz!AM20)+$I$35*Kalendarz!AN19</f>
        <v>33634.3875</v>
      </c>
      <c r="N47" s="124">
        <f>$C$35*(Kalendarz!AP19-Kalendarz!AP20)+$D$35*(Kalendarz!AQ19-Kalendarz!AQ20)+$E$35*(Kalendarz!AR19-Kalendarz!AR20)+$F$35*(Kalendarz!AS19-Kalendarz!AS20)+$G$35*(Kalendarz!AT19-Kalendarz!AT20)+$H$35*(Kalendarz!AU19-Kalendarz!AU20)+$I$35*Kalendarz!AV19</f>
        <v>32553.187499999996</v>
      </c>
      <c r="O47" s="125">
        <f t="shared" si="42"/>
        <v>271090.3125</v>
      </c>
      <c r="P47" s="182">
        <f>O47/$O$45</f>
        <v>0.15116594385601606</v>
      </c>
      <c r="Q47" t="s">
        <v>139</v>
      </c>
    </row>
    <row r="48" spans="2:17" ht="15">
      <c r="B48" t="s">
        <v>78</v>
      </c>
      <c r="C48" s="113">
        <f>$C$36*Kalendarz!B9+$D$36*Kalendarz!C9+$E$36*Kalendarz!D9+$F$36*Kalendarz!E9+$G$36*Kalendarz!F9+$H$36*Kalendarz!G9+$I$36*Kalendarz!H9+(C34+C35+C37)*Kalendarz!B10+($D$34+$D$35+$D$37)*Kalendarz!C10+($E$34+$E$35+$E$37)*Kalendarz!D10+($F$34+$F$35+$F$37)*Kalendarz!E10+($G$34+$G$35+$G$37)*Kalendarz!F10+($H$34+$H$35+$H$37)*Kalendarz!G10</f>
        <v>28667.4</v>
      </c>
      <c r="D48" s="114">
        <f>$C$36*Kalendarz!J9+$D$36*Kalendarz!K9+$E$36*Kalendarz!L9+$F$36*Kalendarz!M9+$G$36*Kalendarz!N9+$H$36*Kalendarz!O9+$I$36*Kalendarz!P9+(C34+C35+C37)*Kalendarz!J10+($D$34+$D$35+$D$37)*Kalendarz!K10+($E$34+$E$35+$E$37)*Kalendarz!L10+($F$34+$F$35+$F$37)*Kalendarz!M10+($G$34+$G$35+$G$37)*Kalendarz!N10+($H$34+$H$35+$H$37)*Kalendarz!O10</f>
        <v>24506.699999999997</v>
      </c>
      <c r="E48" s="114">
        <f>$C$36*Kalendarz!R9+$D$36*Kalendarz!S9+$E$36*Kalendarz!T9+$F$36*Kalendarz!U9+$G$36*Kalendarz!V9+$H$36*Kalendarz!W9+$I$36*Kalendarz!X9+(C34+C35+C37)*Kalendarz!R10+($D$34+$D$35+$D$37)*Kalendarz!S10+($E$34+$E$35+$E$37)*Kalendarz!T10+($F$34+$F$35+$F$37)*Kalendarz!U10+($G$34+$G$35+$G$37)*Kalendarz!V10+($H$34+$H$35+$H$37)*Kalendarz!W10</f>
        <v>24995.0625</v>
      </c>
      <c r="F48" s="114">
        <f>$S$36*Kalendarz!Z9+$T$36*Kalendarz!AA9+$U$36*Kalendarz!AB9+$V$36*Kalendarz!AC9+$W$36*Kalendarz!AD9+$H$36*Kalendarz!AE9+$I$36*Kalendarz!AF9+($S$34+$S$35+$S$37)*Kalendarz!Z10+($T$34+$T$35+$T$37)*Kalendarz!AA10+($U$34+$U$35+$U$37)*Kalendarz!AB10+($V$34+$V$35+$V$37)*Kalendarz!AC10+($W$34+$W$35+$W$37)*Kalendarz!AD10+($H$34+$H$35+$H$37)*Kalendarz!AE10</f>
        <v>28055.475000000002</v>
      </c>
      <c r="G48" s="114">
        <f>$S$36*Kalendarz!AH9+$T$36*Kalendarz!AI9+$U$36*Kalendarz!AJ9+$V$36*Kalendarz!AK9+$W$36*Kalendarz!AL9+$H$36*Kalendarz!AM9+$I$36*Kalendarz!AN9+($S$34+$S$35+$S$37)*Kalendarz!AH10+($T$34+$T$35+$T$37)*Kalendarz!AI10+($U$34+$U$35+$U$37)*Kalendarz!AJ10+($V$34+$V$35+$V$37)*Kalendarz!AK10+($W$34+$W$35+$W$37)*Kalendarz!AL10+($H$34+$H$35+$H$37)*Kalendarz!AM10</f>
        <v>25171.5</v>
      </c>
      <c r="H48" s="114">
        <f>AE36*Kalendarz!AP9+AF36*Kalendarz!AQ9+AG36*Kalendarz!AR9+AH36*Kalendarz!AS9+AI36*Kalendarz!AT9+H36*Kalendarz!AU9+I36*Kalendarz!AV9+($AE$34+$AE$35+$AE$37)*Kalendarz!AP10+($AF$34+$AF$35+$AF$37)*Kalendarz!AQ10+($AG$34+$AG$35+$AG$37)*Kalendarz!AR10+($AH$34+$AH$35+$AH$37)*Kalendarz!AS10+($AI$34+$AI$35+$AI$37)*Kalendarz!AT10+($H$34+$H$35+$H$37)*Kalendarz!AU10</f>
        <v>24657.15</v>
      </c>
      <c r="I48" s="114">
        <f>AE36*Kalendarz!B19+AF36*Kalendarz!C19+AG36*Kalendarz!D19+AH36*Kalendarz!E19+AI36*Kalendarz!F19+H36*Kalendarz!G19+I36*Kalendarz!H19+($AE$34+$AE$35+$AE$37)*Kalendarz!B20+($AF$34+$AF$35+$AF$37)*Kalendarz!C20+($AG$34+$AG$35+$AG$37)*Kalendarz!D20+($AH$34+$AH$35+$AH$37)*Kalendarz!E20+($AI$34+$AI$35+$AI$37)*Kalendarz!F20+($H$34+$H$35+$H$37)*Kalendarz!G20</f>
        <v>28667.4</v>
      </c>
      <c r="J48" s="114">
        <f>$S$36*Kalendarz!J19+$T$36*Kalendarz!K19+$U$36*Kalendarz!L19+$V$36*Kalendarz!M19+$W$36*Kalendarz!N19+$H$36*Kalendarz!O19+$I$36*Kalendarz!P19+($S$34+$S$35+$S$37)*Kalendarz!J20+($T$34+$T$35+$T$37)*Kalendarz!K20+($U$34+$U$35+$U$37)*Kalendarz!L20+($V$34+$V$35+$V$37)*Kalendarz!M20+($W$34+$W$35+$W$37)*Kalendarz!N20+($H$34+$H$35+$H$37)*Kalendarz!O20</f>
        <v>25164.637499999997</v>
      </c>
      <c r="K48" s="114">
        <f>$S$36*Kalendarz!R19+$T$36*Kalendarz!S19+$U$36*Kalendarz!T19+$V$36*Kalendarz!U19+$W$36*Kalendarz!V19+$H$36*Kalendarz!W19+$I$36*Kalendarz!X19+($S$34+$S$35+$S$37)*Kalendarz!R20+($T$34+$T$35+$T$37)*Kalendarz!S20+($U$34+$U$35+$U$37)*Kalendarz!T20+($V$34+$V$35+$V$37)*Kalendarz!U20+($W$34+$W$35+$W$37)*Kalendarz!V20+($H$34+$H$35+$H$37)*Kalendarz!W20</f>
        <v>28340.550000000003</v>
      </c>
      <c r="L48" s="114">
        <f>$C$36*Kalendarz!Z19+$D$36*Kalendarz!AA19+$E$36*Kalendarz!AB19+$F$36*Kalendarz!AC19+$G$36*Kalendarz!AD19+$H$36*Kalendarz!AE19+$I$36*Kalendarz!AF19+(C34+C35+C37)*Kalendarz!Z20+($D$34+$D$35+$D$37)*Kalendarz!AA20+($E$34+$E$35+$E$37)*Kalendarz!AB20+($F$34+$F$35+$F$37)*Kalendarz!AC20+($G$34+$G$35+$G$37)*Kalendarz!AD20+($H$34+$H$35+$H$37)*Kalendarz!AE20</f>
        <v>25118.625</v>
      </c>
      <c r="M48" s="114">
        <f>$C$36*Kalendarz!AH19+$D$36*Kalendarz!AI19+$E$36*Kalendarz!AJ19+$F$36*Kalendarz!AK19+$G$36*Kalendarz!AL19+$H$36*Kalendarz!AM19+$I$36*Kalendarz!AN19+(C34+C35+C37)*Kalendarz!AH20+($D$34+$D$35+$D$37)*Kalendarz!AI20+($E$34+$E$35+$E$37)*Kalendarz!AJ20+($F$34+$F$35+$F$37)*Kalendarz!AK20+($G$34+$G$35+$G$37)*Kalendarz!AL20+($H$34+$H$35+$H$37)*Kalendarz!AM20</f>
        <v>24709.9875</v>
      </c>
      <c r="N48" s="114">
        <f>$C$36*Kalendarz!AP19+$D$36*Kalendarz!AQ19+$E$36*Kalendarz!AR19+$F$36*Kalendarz!AS19+$G$36*Kalendarz!AT19+$H$36*Kalendarz!AU19+$I$36*Kalendarz!AV19+(C34+C35+C37)*Kalendarz!AP20+($D$34+$D$35+$D$37)*Kalendarz!AQ20+($E$34+$E$35+$E$37)*Kalendarz!AR20+($F$34+$F$35+$F$37)*Kalendarz!AS20+($G$34+$G$35+$G$37)*Kalendarz!AT20+($H$34+$H$35+$H$37)*Kalendarz!AU20</f>
        <v>28625.5875</v>
      </c>
      <c r="O48" s="110">
        <f t="shared" si="42"/>
        <v>316680.075</v>
      </c>
      <c r="P48" s="182">
        <f>O48/$O$45</f>
        <v>0.17658780203652225</v>
      </c>
      <c r="Q48" t="s">
        <v>140</v>
      </c>
    </row>
    <row r="49" spans="2:17" ht="15">
      <c r="B49" t="s">
        <v>79</v>
      </c>
      <c r="C49" s="113">
        <f>$C$37*(Kalendarz!B9-Kalendarz!B10)+$D$37*(Kalendarz!C9-Kalendarz!C10)+$E$37*(Kalendarz!D9-Kalendarz!D10)+$F$37*(Kalendarz!E9-Kalendarz!E10)+$G$37*(Kalendarz!F9-Kalendarz!F10)+$H$37*(Kalendarz!G9-Kalendarz!G10)+$I$37*Kalendarz!H9</f>
        <v>53513.7375</v>
      </c>
      <c r="D49" s="114">
        <f>$C$37*(Kalendarz!J9-Kalendarz!J10)+$D$37*(Kalendarz!K9-Kalendarz!K10)+$E$37*(Kalendarz!L9-Kalendarz!L10)+$F$37*(Kalendarz!M9-Kalendarz!M10)+$G$37*(Kalendarz!N9-Kalendarz!N10)+$H$37*(Kalendarz!O9-Kalendarz!O10)+$I$37*Kalendarz!P9</f>
        <v>51631.91249999999</v>
      </c>
      <c r="E49" s="114">
        <f>$C$37*(Kalendarz!R9-Kalendarz!R10)+$D$37*(Kalendarz!S9-Kalendarz!S10)+$E$37*(Kalendarz!T9-Kalendarz!T10)+$F$37*(Kalendarz!U9-Kalendarz!U10)+$G$37*(Kalendarz!V9-Kalendarz!V10)+$H$37*(Kalendarz!W9-Kalendarz!W10)+$I$37*Kalendarz!X9</f>
        <v>57445.8375</v>
      </c>
      <c r="F49" s="114">
        <f>$S$37*(Kalendarz!Z9-Kalendarz!Z10)+$T$37*(Kalendarz!AA9-Kalendarz!AA10)+$U$37*(Kalendarz!AB9-Kalendarz!AB10)+$V$37*(Kalendarz!AC9-Kalendarz!AC10)+$W$37*(Kalendarz!AD9-Kalendarz!AD10)+$H$37*(Kalendarz!AE9-Kalendarz!AE10)+I37*Kalendarz!AF9</f>
        <v>66193.65000000001</v>
      </c>
      <c r="G49" s="114">
        <f>$S$37*(Kalendarz!AH9-Kalendarz!AH10)+$T$37*(Kalendarz!AI9-Kalendarz!AI10)+$U$37*(Kalendarz!AJ9-Kalendarz!AJ10)+$V$37*(Kalendarz!AK9-Kalendarz!AK10)+$W$37*(Kalendarz!AL9-Kalendarz!AL10)+$H$37*(Kalendarz!AM9-Kalendarz!AM10)+I37*Kalendarz!AN9</f>
        <v>73421.8125</v>
      </c>
      <c r="H49" s="114">
        <f>AE37*(Kalendarz!AP9-Kalendarz!AP10)+AF37*(Kalendarz!AQ9-Kalendarz!AQ10)+AG37*(Kalendarz!AR9-Kalendarz!AR10)+AH37*(Kalendarz!AS9-Kalendarz!AS10)+AI37*(Kalendarz!AT9-Kalendarz!AT10)+H37*(Kalendarz!AU9-Kalendarz!AU10)+I37*Kalendarz!AV9</f>
        <v>85024.6125</v>
      </c>
      <c r="I49" s="114">
        <f>AE37*(Kalendarz!B19-Kalendarz!B20)+AF37*(Kalendarz!C19-Kalendarz!C20)+AG37*(Kalendarz!D19-Kalendarz!D20)+AH37*(Kalendarz!E19-Kalendarz!E20)+AI37*(Kalendarz!F19-Kalendarz!F20)+H37*(Kalendarz!G19-Kalendarz!G20)+I37*Kalendarz!H19</f>
        <v>84406.8375</v>
      </c>
      <c r="J49" s="114">
        <f>$S$37*(Kalendarz!J19-Kalendarz!J20)+$T$37*(Kalendarz!K19-Kalendarz!K20)+$U$37*(Kalendarz!L19-Kalendarz!L20)+$V$37*(Kalendarz!M19-Kalendarz!M20)+$W$37*(Kalendarz!N19-Kalendarz!N20)+$H$37*(Kalendarz!O19-Kalendarz!O20)+I37*Kalendarz!P19</f>
        <v>73060.6125</v>
      </c>
      <c r="K49" s="114">
        <f>$S$37*(Kalendarz!R19-Kalendarz!R20)+$T$37*(Kalendarz!S19-Kalendarz!S20)+$U$37*(Kalendarz!T19-Kalendarz!T20)+$V$37*(Kalendarz!U19-Kalendarz!U20)+$W$37*(Kalendarz!V19-Kalendarz!V20)+$H$37*(Kalendarz!W19-Kalendarz!W20)+I37*Kalendarz!X19</f>
        <v>70601.88750000001</v>
      </c>
      <c r="L49" s="114">
        <f>$C$37*(Kalendarz!Z19-Kalendarz!Z20)+$D$37*(Kalendarz!AA19-Kalendarz!AA20)+$E$37*(Kalendarz!AB19-Kalendarz!AB20)+$F$37*(Kalendarz!AC19-Kalendarz!AC20)+$G$37*(Kalendarz!AD19-Kalendarz!AD20)+$H$37*(Kalendarz!AE19-Kalendarz!AE20)+$I$37*Kalendarz!AF19</f>
        <v>55117.5</v>
      </c>
      <c r="M49" s="114">
        <f>$C$37*(Kalendarz!AH19-Kalendarz!AH20)+$D$37*(Kalendarz!AI19-Kalendarz!AI20)+$E$37*(Kalendarz!AJ19-Kalendarz!AJ20)+$F$37*(Kalendarz!AK19-Kalendarz!AK20)+$G$37*(Kalendarz!AL19-Kalendarz!AL20)+$H$37*(Kalendarz!AM19-Kalendarz!AM20)+$I$37*Kalendarz!AN19</f>
        <v>53037.600000000006</v>
      </c>
      <c r="N49" s="114">
        <f>$C$37*(Kalendarz!AP19-Kalendarz!AP20)+$D$37*(Kalendarz!AQ19-Kalendarz!AQ20)+$E$37*(Kalendarz!AR19-Kalendarz!AR20)+$F$37*(Kalendarz!AS19-Kalendarz!AS20)+$G$37*(Kalendarz!AT19-Kalendarz!AT20)+$H$37*(Kalendarz!AU19-Kalendarz!AU20)+$I$37*Kalendarz!AV19</f>
        <v>56156.587499999994</v>
      </c>
      <c r="O49" s="126">
        <f t="shared" si="42"/>
        <v>779612.5875000001</v>
      </c>
      <c r="P49" s="182">
        <f>O49/$O$45</f>
        <v>0.43472919244013347</v>
      </c>
      <c r="Q49" t="s">
        <v>169</v>
      </c>
    </row>
    <row r="50" spans="1:17" ht="15">
      <c r="A50" s="20" t="s">
        <v>87</v>
      </c>
      <c r="B50" s="20" t="s">
        <v>86</v>
      </c>
      <c r="C50" s="105">
        <f>SUM(C51:C55)</f>
        <v>49484.001015</v>
      </c>
      <c r="D50" s="106">
        <f>SUM(D51:D55)</f>
        <v>46557.64929</v>
      </c>
      <c r="E50" s="106">
        <f aca="true" t="shared" si="43" ref="E50:M50">SUM(E51:E55)</f>
        <v>49417.1270025</v>
      </c>
      <c r="F50" s="106">
        <f t="shared" si="43"/>
        <v>41718.770520000005</v>
      </c>
      <c r="G50" s="106">
        <f t="shared" si="43"/>
        <v>45727.6382175</v>
      </c>
      <c r="H50" s="106">
        <f t="shared" si="43"/>
        <v>40712.237445000006</v>
      </c>
      <c r="I50" s="106">
        <f t="shared" si="43"/>
        <v>42051.121155</v>
      </c>
      <c r="J50" s="106">
        <f t="shared" si="43"/>
        <v>45522.798832500004</v>
      </c>
      <c r="K50" s="106">
        <f t="shared" si="43"/>
        <v>42936.375720000004</v>
      </c>
      <c r="L50" s="106">
        <f t="shared" si="43"/>
        <v>50433.460484999996</v>
      </c>
      <c r="M50" s="106">
        <f t="shared" si="43"/>
        <v>48199.5218025</v>
      </c>
      <c r="N50" s="106">
        <f>SUM(N51:N55)</f>
        <v>48783.15587249999</v>
      </c>
      <c r="O50" s="107">
        <f t="shared" si="42"/>
        <v>551543.8573575001</v>
      </c>
      <c r="P50" s="182"/>
      <c r="Q50" t="s">
        <v>145</v>
      </c>
    </row>
    <row r="51" spans="1:17" ht="15">
      <c r="A51" s="67">
        <f>A39</f>
        <v>326</v>
      </c>
      <c r="B51" t="s">
        <v>80</v>
      </c>
      <c r="C51" s="134">
        <f>C46*$A$39/1000</f>
        <v>11789.631075</v>
      </c>
      <c r="D51" s="135">
        <f>D46*$A$39/1000</f>
        <v>11201.6208</v>
      </c>
      <c r="E51" s="135">
        <f aca="true" t="shared" si="44" ref="E51:N51">E46*$A$39/1000</f>
        <v>11723.371575</v>
      </c>
      <c r="F51" s="135">
        <f t="shared" si="44"/>
        <v>10681.4226</v>
      </c>
      <c r="G51" s="135">
        <f t="shared" si="44"/>
        <v>12276.919575</v>
      </c>
      <c r="H51" s="135">
        <f t="shared" si="44"/>
        <v>11194.725900000001</v>
      </c>
      <c r="I51" s="135">
        <f t="shared" si="44"/>
        <v>11789.631075</v>
      </c>
      <c r="J51" s="135">
        <f t="shared" si="44"/>
        <v>12243.569775</v>
      </c>
      <c r="K51" s="135">
        <f t="shared" si="44"/>
        <v>10681.4226</v>
      </c>
      <c r="L51" s="135">
        <f t="shared" si="44"/>
        <v>12309.829275</v>
      </c>
      <c r="M51" s="135">
        <f t="shared" si="44"/>
        <v>11723.371575</v>
      </c>
      <c r="N51" s="135">
        <f t="shared" si="44"/>
        <v>11242.977975</v>
      </c>
      <c r="O51" s="136">
        <f t="shared" si="42"/>
        <v>138858.4938</v>
      </c>
      <c r="P51" s="182">
        <f>O51/$O$50</f>
        <v>0.2517632858160808</v>
      </c>
      <c r="Q51" t="s">
        <v>141</v>
      </c>
    </row>
    <row r="52" spans="1:17" ht="15">
      <c r="A52">
        <f>A40</f>
        <v>503.8</v>
      </c>
      <c r="B52" t="s">
        <v>81</v>
      </c>
      <c r="C52" s="123">
        <f>C47*$A$40/1000</f>
        <v>17241.67335</v>
      </c>
      <c r="D52" s="124">
        <f>D47*$A$40/1000</f>
        <v>16235.76108</v>
      </c>
      <c r="E52" s="124">
        <f aca="true" t="shared" si="45" ref="E52:N52">E47*$A$40/1000</f>
        <v>16945.0044225</v>
      </c>
      <c r="F52" s="124">
        <f t="shared" si="45"/>
        <v>7370.417669999999</v>
      </c>
      <c r="G52" s="124">
        <f t="shared" si="45"/>
        <v>8461.5917925</v>
      </c>
      <c r="H52" s="124">
        <f t="shared" si="45"/>
        <v>1578.0149550000003</v>
      </c>
      <c r="I52" s="124">
        <f t="shared" si="45"/>
        <v>1677.7295699999997</v>
      </c>
      <c r="J52" s="124">
        <f t="shared" si="45"/>
        <v>8386.5507825</v>
      </c>
      <c r="K52" s="124">
        <f t="shared" si="45"/>
        <v>7370.417669999999</v>
      </c>
      <c r="L52" s="124">
        <f t="shared" si="45"/>
        <v>17962.83786</v>
      </c>
      <c r="M52" s="124">
        <f t="shared" si="45"/>
        <v>16945.0044225</v>
      </c>
      <c r="N52" s="124">
        <f t="shared" si="45"/>
        <v>16400.2958625</v>
      </c>
      <c r="O52" s="125">
        <f t="shared" si="42"/>
        <v>136575.29943749998</v>
      </c>
      <c r="P52" s="182">
        <f>O52/$O$50</f>
        <v>0.24762364337052983</v>
      </c>
      <c r="Q52" t="s">
        <v>142</v>
      </c>
    </row>
    <row r="53" spans="1:17" ht="15">
      <c r="A53">
        <f>A41</f>
        <v>201.2</v>
      </c>
      <c r="B53" t="s">
        <v>83</v>
      </c>
      <c r="C53" s="113">
        <f>C48*$A$41/1000</f>
        <v>5767.88088</v>
      </c>
      <c r="D53" s="114">
        <f>D48*$A$41/1000</f>
        <v>4930.7480399999995</v>
      </c>
      <c r="E53" s="114">
        <f aca="true" t="shared" si="46" ref="E53:N53">E48*$A$41/1000</f>
        <v>5029.006574999999</v>
      </c>
      <c r="F53" s="114">
        <f t="shared" si="46"/>
        <v>5644.761570000001</v>
      </c>
      <c r="G53" s="114">
        <f t="shared" si="46"/>
        <v>5064.5058</v>
      </c>
      <c r="H53" s="114">
        <f t="shared" si="46"/>
        <v>4961.01858</v>
      </c>
      <c r="I53" s="114">
        <f t="shared" si="46"/>
        <v>5767.88088</v>
      </c>
      <c r="J53" s="114">
        <f t="shared" si="46"/>
        <v>5063.125064999999</v>
      </c>
      <c r="K53" s="114">
        <f t="shared" si="46"/>
        <v>5702.11866</v>
      </c>
      <c r="L53" s="114">
        <f t="shared" si="46"/>
        <v>5053.8673499999995</v>
      </c>
      <c r="M53" s="114">
        <f t="shared" si="46"/>
        <v>4971.649484999999</v>
      </c>
      <c r="N53" s="114">
        <f t="shared" si="46"/>
        <v>5759.468205</v>
      </c>
      <c r="O53" s="110">
        <f t="shared" si="42"/>
        <v>63716.03109</v>
      </c>
      <c r="P53" s="182">
        <f>O53/$O$50</f>
        <v>0.11552305449519401</v>
      </c>
      <c r="Q53" t="s">
        <v>143</v>
      </c>
    </row>
    <row r="54" spans="1:17" ht="15">
      <c r="A54">
        <f>A42</f>
        <v>263.2</v>
      </c>
      <c r="B54" t="s">
        <v>82</v>
      </c>
      <c r="C54" s="108">
        <f>C49*$A$42/1000</f>
        <v>14084.81571</v>
      </c>
      <c r="D54" s="109">
        <f>D49*$A$42/1000</f>
        <v>13589.519369999998</v>
      </c>
      <c r="E54" s="109">
        <f aca="true" t="shared" si="47" ref="E54:N54">E49*$A$42/1000</f>
        <v>15119.744429999999</v>
      </c>
      <c r="F54" s="109">
        <f t="shared" si="47"/>
        <v>17422.16868</v>
      </c>
      <c r="G54" s="109">
        <f t="shared" si="47"/>
        <v>19324.62105</v>
      </c>
      <c r="H54" s="109">
        <f t="shared" si="47"/>
        <v>22378.478010000003</v>
      </c>
      <c r="I54" s="109">
        <f t="shared" si="47"/>
        <v>22215.87963</v>
      </c>
      <c r="J54" s="109">
        <f t="shared" si="47"/>
        <v>19229.553210000002</v>
      </c>
      <c r="K54" s="109">
        <f t="shared" si="47"/>
        <v>18582.416790000003</v>
      </c>
      <c r="L54" s="109">
        <f t="shared" si="47"/>
        <v>14506.926</v>
      </c>
      <c r="M54" s="109">
        <f t="shared" si="47"/>
        <v>13959.49632</v>
      </c>
      <c r="N54" s="109">
        <f t="shared" si="47"/>
        <v>14780.413829999998</v>
      </c>
      <c r="O54" s="110">
        <f t="shared" si="42"/>
        <v>205194.03303000002</v>
      </c>
      <c r="P54" s="182">
        <f>O54/$O$50</f>
        <v>0.37203575072543543</v>
      </c>
      <c r="Q54" t="s">
        <v>144</v>
      </c>
    </row>
    <row r="55" spans="1:17" ht="15">
      <c r="A55" s="83">
        <v>600</v>
      </c>
      <c r="B55" t="s">
        <v>60</v>
      </c>
      <c r="C55" s="111">
        <f>$A$55</f>
        <v>600</v>
      </c>
      <c r="D55" s="112">
        <f>$A$55</f>
        <v>600</v>
      </c>
      <c r="E55" s="112">
        <f aca="true" t="shared" si="48" ref="E55:N55">$A$55</f>
        <v>600</v>
      </c>
      <c r="F55" s="112">
        <f t="shared" si="48"/>
        <v>600</v>
      </c>
      <c r="G55" s="112">
        <f t="shared" si="48"/>
        <v>600</v>
      </c>
      <c r="H55" s="112">
        <f t="shared" si="48"/>
        <v>600</v>
      </c>
      <c r="I55" s="112">
        <f t="shared" si="48"/>
        <v>600</v>
      </c>
      <c r="J55" s="112">
        <f t="shared" si="48"/>
        <v>600</v>
      </c>
      <c r="K55" s="112">
        <f t="shared" si="48"/>
        <v>600</v>
      </c>
      <c r="L55" s="112">
        <f t="shared" si="48"/>
        <v>600</v>
      </c>
      <c r="M55" s="112">
        <f t="shared" si="48"/>
        <v>600</v>
      </c>
      <c r="N55" s="112">
        <f t="shared" si="48"/>
        <v>600</v>
      </c>
      <c r="O55" s="107">
        <f aca="true" t="shared" si="49" ref="O55:O65">SUM(C55:N55)</f>
        <v>7200</v>
      </c>
      <c r="P55" s="182">
        <f>O55/$O$50</f>
        <v>0.01305426559275974</v>
      </c>
      <c r="Q55" t="s">
        <v>147</v>
      </c>
    </row>
    <row r="56" spans="2:16" ht="15">
      <c r="B56" t="s">
        <v>109</v>
      </c>
      <c r="C56" s="178">
        <f>'B21'!C41</f>
        <v>30</v>
      </c>
      <c r="D56" s="112">
        <f>C$56</f>
        <v>30</v>
      </c>
      <c r="E56" s="112">
        <f aca="true" t="shared" si="50" ref="E56:N56">D$56</f>
        <v>30</v>
      </c>
      <c r="F56" s="112">
        <f t="shared" si="50"/>
        <v>30</v>
      </c>
      <c r="G56" s="112">
        <f t="shared" si="50"/>
        <v>30</v>
      </c>
      <c r="H56" s="112">
        <f t="shared" si="50"/>
        <v>30</v>
      </c>
      <c r="I56" s="112">
        <f t="shared" si="50"/>
        <v>30</v>
      </c>
      <c r="J56" s="112">
        <f t="shared" si="50"/>
        <v>30</v>
      </c>
      <c r="K56" s="112">
        <f t="shared" si="50"/>
        <v>30</v>
      </c>
      <c r="L56" s="112">
        <f t="shared" si="50"/>
        <v>30</v>
      </c>
      <c r="M56" s="112">
        <f t="shared" si="50"/>
        <v>30</v>
      </c>
      <c r="N56" s="112">
        <f t="shared" si="50"/>
        <v>30</v>
      </c>
      <c r="O56" s="107"/>
      <c r="P56" s="182"/>
    </row>
    <row r="57" spans="1:17" ht="15">
      <c r="A57" s="20" t="s">
        <v>84</v>
      </c>
      <c r="B57" s="20" t="s">
        <v>75</v>
      </c>
      <c r="C57" s="105">
        <f>SUM(C58:C65)</f>
        <v>6847.9721635000005</v>
      </c>
      <c r="D57" s="106">
        <f>SUM(D58:D65)</f>
        <v>6486.81198775</v>
      </c>
      <c r="E57" s="106">
        <f aca="true" t="shared" si="51" ref="E57:N57">SUM(E58:E65)</f>
        <v>6869.141520625</v>
      </c>
      <c r="F57" s="106">
        <f t="shared" si="51"/>
        <v>5960.157585999999</v>
      </c>
      <c r="G57" s="106">
        <f t="shared" si="51"/>
        <v>6551.071388875</v>
      </c>
      <c r="H57" s="106">
        <f t="shared" si="51"/>
        <v>5974.876198</v>
      </c>
      <c r="I57" s="106">
        <f t="shared" si="51"/>
        <v>6142.6826905</v>
      </c>
      <c r="J57" s="106">
        <f t="shared" si="51"/>
        <v>6524.059959625</v>
      </c>
      <c r="K57" s="106">
        <f t="shared" si="51"/>
        <v>6120.07021975</v>
      </c>
      <c r="L57" s="106">
        <f t="shared" si="51"/>
        <v>7005.56820025</v>
      </c>
      <c r="M57" s="106">
        <f t="shared" si="51"/>
        <v>6709.228886875</v>
      </c>
      <c r="N57" s="106">
        <f t="shared" si="51"/>
        <v>6751.107665125</v>
      </c>
      <c r="O57" s="107">
        <f t="shared" si="49"/>
        <v>77942.74846687501</v>
      </c>
      <c r="P57" s="182"/>
      <c r="Q57" t="s">
        <v>75</v>
      </c>
    </row>
    <row r="58" spans="1:17" ht="15">
      <c r="A58" s="82">
        <v>10650</v>
      </c>
      <c r="B58" s="18" t="s">
        <v>71</v>
      </c>
      <c r="C58" s="111">
        <f>C$56/1000*$A$58</f>
        <v>319.5</v>
      </c>
      <c r="D58" s="112">
        <f aca="true" t="shared" si="52" ref="D58:N58">D$56/1000*$A$58</f>
        <v>319.5</v>
      </c>
      <c r="E58" s="112">
        <f t="shared" si="52"/>
        <v>319.5</v>
      </c>
      <c r="F58" s="112">
        <f t="shared" si="52"/>
        <v>319.5</v>
      </c>
      <c r="G58" s="112">
        <f t="shared" si="52"/>
        <v>319.5</v>
      </c>
      <c r="H58" s="112">
        <f t="shared" si="52"/>
        <v>319.5</v>
      </c>
      <c r="I58" s="112">
        <f t="shared" si="52"/>
        <v>319.5</v>
      </c>
      <c r="J58" s="112">
        <f t="shared" si="52"/>
        <v>319.5</v>
      </c>
      <c r="K58" s="112">
        <f t="shared" si="52"/>
        <v>319.5</v>
      </c>
      <c r="L58" s="112">
        <f t="shared" si="52"/>
        <v>319.5</v>
      </c>
      <c r="M58" s="112">
        <f t="shared" si="52"/>
        <v>319.5</v>
      </c>
      <c r="N58" s="112">
        <f t="shared" si="52"/>
        <v>319.5</v>
      </c>
      <c r="O58" s="107">
        <f t="shared" si="49"/>
        <v>3834</v>
      </c>
      <c r="P58" s="182">
        <f>O58/$O$57</f>
        <v>0.049189951283658113</v>
      </c>
      <c r="Q58" t="s">
        <v>149</v>
      </c>
    </row>
    <row r="59" spans="1:17" ht="15">
      <c r="A59" s="82">
        <v>2.63</v>
      </c>
      <c r="B59" s="18" t="s">
        <v>72</v>
      </c>
      <c r="C59" s="111">
        <f>C$56*$A$59</f>
        <v>78.89999999999999</v>
      </c>
      <c r="D59" s="112">
        <f aca="true" t="shared" si="53" ref="D59:N59">D$56*$A$59</f>
        <v>78.89999999999999</v>
      </c>
      <c r="E59" s="112">
        <f t="shared" si="53"/>
        <v>78.89999999999999</v>
      </c>
      <c r="F59" s="112">
        <f t="shared" si="53"/>
        <v>78.89999999999999</v>
      </c>
      <c r="G59" s="112">
        <f t="shared" si="53"/>
        <v>78.89999999999999</v>
      </c>
      <c r="H59" s="112">
        <f t="shared" si="53"/>
        <v>78.89999999999999</v>
      </c>
      <c r="I59" s="112">
        <f t="shared" si="53"/>
        <v>78.89999999999999</v>
      </c>
      <c r="J59" s="112">
        <f t="shared" si="53"/>
        <v>78.89999999999999</v>
      </c>
      <c r="K59" s="112">
        <f t="shared" si="53"/>
        <v>78.89999999999999</v>
      </c>
      <c r="L59" s="112">
        <f t="shared" si="53"/>
        <v>78.89999999999999</v>
      </c>
      <c r="M59" s="112">
        <f t="shared" si="53"/>
        <v>78.89999999999999</v>
      </c>
      <c r="N59" s="112">
        <f t="shared" si="53"/>
        <v>78.89999999999999</v>
      </c>
      <c r="O59" s="107">
        <f t="shared" si="49"/>
        <v>946.7999999999998</v>
      </c>
      <c r="P59" s="182">
        <f aca="true" t="shared" si="54" ref="P59:P65">O59/$O$57</f>
        <v>0.012147377640940923</v>
      </c>
      <c r="Q59" t="s">
        <v>148</v>
      </c>
    </row>
    <row r="60" spans="1:17" ht="15">
      <c r="A60" s="83">
        <v>48.39</v>
      </c>
      <c r="B60" t="s">
        <v>73</v>
      </c>
      <c r="C60" s="134">
        <f>C46/1000*$A$60</f>
        <v>1750.0007598749996</v>
      </c>
      <c r="D60" s="135">
        <f>D46/1000*$A$60</f>
        <v>1662.7191120000002</v>
      </c>
      <c r="E60" s="135">
        <f aca="true" t="shared" si="55" ref="E60:N60">E46/1000*$A$60</f>
        <v>1740.1654923749998</v>
      </c>
      <c r="F60" s="135">
        <f t="shared" si="55"/>
        <v>1585.5031889999998</v>
      </c>
      <c r="G60" s="135">
        <f t="shared" si="55"/>
        <v>1822.3317123749998</v>
      </c>
      <c r="H60" s="135">
        <f t="shared" si="55"/>
        <v>1661.6956635</v>
      </c>
      <c r="I60" s="135">
        <f t="shared" si="55"/>
        <v>1750.0007598749996</v>
      </c>
      <c r="J60" s="135">
        <f t="shared" si="55"/>
        <v>1817.3814153750002</v>
      </c>
      <c r="K60" s="135">
        <f t="shared" si="55"/>
        <v>1585.5031889999998</v>
      </c>
      <c r="L60" s="135">
        <f t="shared" si="55"/>
        <v>1827.216682875</v>
      </c>
      <c r="M60" s="135">
        <f t="shared" si="55"/>
        <v>1740.1654923749998</v>
      </c>
      <c r="N60" s="135">
        <f t="shared" si="55"/>
        <v>1668.8579883749999</v>
      </c>
      <c r="O60" s="136">
        <f t="shared" si="49"/>
        <v>20611.541457</v>
      </c>
      <c r="P60" s="182">
        <f t="shared" si="54"/>
        <v>0.26444463227723775</v>
      </c>
      <c r="Q60" t="s">
        <v>151</v>
      </c>
    </row>
    <row r="61" spans="1:17" ht="15">
      <c r="A61" s="83">
        <v>51.38</v>
      </c>
      <c r="B61" t="s">
        <v>74</v>
      </c>
      <c r="C61" s="123">
        <f>C47/1000*$A$61</f>
        <v>1758.390585</v>
      </c>
      <c r="D61" s="124">
        <f>D47/1000*$A$61</f>
        <v>1655.802708</v>
      </c>
      <c r="E61" s="124">
        <f aca="true" t="shared" si="56" ref="E61:N61">E47/1000*$A$61</f>
        <v>1728.1348297499999</v>
      </c>
      <c r="F61" s="124">
        <f t="shared" si="56"/>
        <v>751.6714169999999</v>
      </c>
      <c r="G61" s="124">
        <f t="shared" si="56"/>
        <v>862.95471675</v>
      </c>
      <c r="H61" s="124">
        <f t="shared" si="56"/>
        <v>160.93372050000002</v>
      </c>
      <c r="I61" s="124">
        <f t="shared" si="56"/>
        <v>171.103107</v>
      </c>
      <c r="J61" s="124">
        <f t="shared" si="56"/>
        <v>855.3016657500002</v>
      </c>
      <c r="K61" s="124">
        <f t="shared" si="56"/>
        <v>751.6714169999999</v>
      </c>
      <c r="L61" s="124">
        <f t="shared" si="56"/>
        <v>1831.938486</v>
      </c>
      <c r="M61" s="124">
        <f t="shared" si="56"/>
        <v>1728.1348297499999</v>
      </c>
      <c r="N61" s="124">
        <f t="shared" si="56"/>
        <v>1672.5827737499997</v>
      </c>
      <c r="O61" s="125">
        <f t="shared" si="49"/>
        <v>13928.62025625</v>
      </c>
      <c r="P61" s="182">
        <f t="shared" si="54"/>
        <v>0.17870322166236596</v>
      </c>
      <c r="Q61" t="s">
        <v>152</v>
      </c>
    </row>
    <row r="62" spans="1:17" ht="15">
      <c r="A62" s="83">
        <v>12.95</v>
      </c>
      <c r="B62" t="s">
        <v>73</v>
      </c>
      <c r="C62" s="113">
        <f>C48/1000*$A$62</f>
        <v>371.24282999999997</v>
      </c>
      <c r="D62" s="114">
        <f>D48/1000*$A$62</f>
        <v>317.361765</v>
      </c>
      <c r="E62" s="114">
        <f aca="true" t="shared" si="57" ref="E62:N62">E48/1000*$A$62</f>
        <v>323.68605937499996</v>
      </c>
      <c r="F62" s="114">
        <f t="shared" si="57"/>
        <v>363.31840125</v>
      </c>
      <c r="G62" s="114">
        <f t="shared" si="57"/>
        <v>325.970925</v>
      </c>
      <c r="H62" s="114">
        <f t="shared" si="57"/>
        <v>319.3100925</v>
      </c>
      <c r="I62" s="114">
        <f t="shared" si="57"/>
        <v>371.24282999999997</v>
      </c>
      <c r="J62" s="114">
        <f t="shared" si="57"/>
        <v>325.88205562499996</v>
      </c>
      <c r="K62" s="114">
        <f t="shared" si="57"/>
        <v>367.0101225</v>
      </c>
      <c r="L62" s="114">
        <f t="shared" si="57"/>
        <v>325.28619375</v>
      </c>
      <c r="M62" s="114">
        <f t="shared" si="57"/>
        <v>319.994338125</v>
      </c>
      <c r="N62" s="114">
        <f t="shared" si="57"/>
        <v>370.701358125</v>
      </c>
      <c r="O62" s="110">
        <f t="shared" si="49"/>
        <v>4101.00697125</v>
      </c>
      <c r="P62" s="182">
        <f t="shared" si="54"/>
        <v>0.05261563201088414</v>
      </c>
      <c r="Q62" t="s">
        <v>153</v>
      </c>
    </row>
    <row r="63" spans="1:17" ht="15">
      <c r="A63" s="83">
        <v>28.55</v>
      </c>
      <c r="B63" t="s">
        <v>74</v>
      </c>
      <c r="C63" s="113">
        <f>C49/1000*$A$63</f>
        <v>1527.8172056250003</v>
      </c>
      <c r="D63" s="114">
        <f>D49/1000*$A$63</f>
        <v>1474.0911018749998</v>
      </c>
      <c r="E63" s="114">
        <f aca="true" t="shared" si="58" ref="E63:N63">E49/1000*$A$63</f>
        <v>1640.078660625</v>
      </c>
      <c r="F63" s="114">
        <f t="shared" si="58"/>
        <v>1889.8287075000003</v>
      </c>
      <c r="G63" s="114">
        <f t="shared" si="58"/>
        <v>2096.192746875</v>
      </c>
      <c r="H63" s="114">
        <f t="shared" si="58"/>
        <v>2427.4526868750004</v>
      </c>
      <c r="I63" s="114">
        <f t="shared" si="58"/>
        <v>2409.815210625</v>
      </c>
      <c r="J63" s="114">
        <f t="shared" si="58"/>
        <v>2085.8804868750003</v>
      </c>
      <c r="K63" s="114">
        <f t="shared" si="58"/>
        <v>2015.6838881250005</v>
      </c>
      <c r="L63" s="114">
        <f t="shared" si="58"/>
        <v>1573.604625</v>
      </c>
      <c r="M63" s="114">
        <f t="shared" si="58"/>
        <v>1514.22348</v>
      </c>
      <c r="N63" s="114">
        <f t="shared" si="58"/>
        <v>1603.2705731249998</v>
      </c>
      <c r="O63" s="110">
        <f t="shared" si="49"/>
        <v>22257.939373125002</v>
      </c>
      <c r="P63" s="182">
        <f t="shared" si="54"/>
        <v>0.2855678021488353</v>
      </c>
      <c r="Q63" t="s">
        <v>154</v>
      </c>
    </row>
    <row r="64" spans="1:20" s="18" customFormat="1" ht="15">
      <c r="A64" s="82">
        <v>6.47</v>
      </c>
      <c r="B64" s="18" t="s">
        <v>111</v>
      </c>
      <c r="C64" s="121">
        <f>C$45/1000*$A$64</f>
        <v>987.1207829999998</v>
      </c>
      <c r="D64" s="120">
        <f aca="true" t="shared" si="59" ref="D64:N64">D$45/1000*$A$64</f>
        <v>923.4373008749999</v>
      </c>
      <c r="E64" s="120">
        <f t="shared" si="59"/>
        <v>983.6764785</v>
      </c>
      <c r="F64" s="120">
        <f t="shared" si="59"/>
        <v>916.43587125</v>
      </c>
      <c r="G64" s="120">
        <f t="shared" si="59"/>
        <v>990.2212878750001</v>
      </c>
      <c r="H64" s="120">
        <f t="shared" si="59"/>
        <v>952.084034625</v>
      </c>
      <c r="I64" s="120">
        <f t="shared" si="59"/>
        <v>987.1207829999998</v>
      </c>
      <c r="J64" s="120">
        <f t="shared" si="59"/>
        <v>986.2143360000001</v>
      </c>
      <c r="K64" s="120">
        <f t="shared" si="59"/>
        <v>946.8016031249999</v>
      </c>
      <c r="L64" s="120">
        <f t="shared" si="59"/>
        <v>994.122212625</v>
      </c>
      <c r="M64" s="120">
        <f t="shared" si="59"/>
        <v>953.3107466250001</v>
      </c>
      <c r="N64" s="120">
        <f t="shared" si="59"/>
        <v>982.29497175</v>
      </c>
      <c r="O64" s="122">
        <f t="shared" si="49"/>
        <v>11602.840409249999</v>
      </c>
      <c r="P64" s="182">
        <f t="shared" si="54"/>
        <v>0.14886362923397684</v>
      </c>
      <c r="Q64" t="s">
        <v>150</v>
      </c>
      <c r="T64"/>
    </row>
    <row r="65" spans="1:20" ht="15.75" thickBot="1">
      <c r="A65" s="83">
        <v>55</v>
      </c>
      <c r="B65" t="s">
        <v>60</v>
      </c>
      <c r="C65" s="115">
        <f>$A$65</f>
        <v>55</v>
      </c>
      <c r="D65" s="116">
        <f aca="true" t="shared" si="60" ref="D65:N65">$A$65</f>
        <v>55</v>
      </c>
      <c r="E65" s="116">
        <f t="shared" si="60"/>
        <v>55</v>
      </c>
      <c r="F65" s="116">
        <f t="shared" si="60"/>
        <v>55</v>
      </c>
      <c r="G65" s="116">
        <f t="shared" si="60"/>
        <v>55</v>
      </c>
      <c r="H65" s="116">
        <f t="shared" si="60"/>
        <v>55</v>
      </c>
      <c r="I65" s="116">
        <f t="shared" si="60"/>
        <v>55</v>
      </c>
      <c r="J65" s="116">
        <f t="shared" si="60"/>
        <v>55</v>
      </c>
      <c r="K65" s="116">
        <f t="shared" si="60"/>
        <v>55</v>
      </c>
      <c r="L65" s="116">
        <f t="shared" si="60"/>
        <v>55</v>
      </c>
      <c r="M65" s="116">
        <f t="shared" si="60"/>
        <v>55</v>
      </c>
      <c r="N65" s="116">
        <f t="shared" si="60"/>
        <v>55</v>
      </c>
      <c r="O65" s="117">
        <f t="shared" si="49"/>
        <v>660</v>
      </c>
      <c r="P65" s="182">
        <f t="shared" si="54"/>
        <v>0.008467753742100771</v>
      </c>
      <c r="Q65" s="18" t="s">
        <v>147</v>
      </c>
      <c r="T65" s="18"/>
    </row>
    <row r="66" spans="3:15" ht="15">
      <c r="C66" s="18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2:15" ht="15">
      <c r="B67" s="20" t="s">
        <v>88</v>
      </c>
      <c r="C67" s="118">
        <f>C50+C57</f>
        <v>56331.973178500004</v>
      </c>
      <c r="D67" s="118">
        <f aca="true" t="shared" si="61" ref="D67:N67">D50+D57</f>
        <v>53044.46127775</v>
      </c>
      <c r="E67" s="118">
        <f t="shared" si="61"/>
        <v>56286.268523125</v>
      </c>
      <c r="F67" s="118">
        <f t="shared" si="61"/>
        <v>47678.92810600001</v>
      </c>
      <c r="G67" s="118">
        <f t="shared" si="61"/>
        <v>52278.70960637501</v>
      </c>
      <c r="H67" s="118">
        <f t="shared" si="61"/>
        <v>46687.113643000004</v>
      </c>
      <c r="I67" s="118">
        <f t="shared" si="61"/>
        <v>48193.8038455</v>
      </c>
      <c r="J67" s="118">
        <f t="shared" si="61"/>
        <v>52046.85879212501</v>
      </c>
      <c r="K67" s="118">
        <f t="shared" si="61"/>
        <v>49056.44593975</v>
      </c>
      <c r="L67" s="118">
        <f t="shared" si="61"/>
        <v>57439.02868525</v>
      </c>
      <c r="M67" s="118">
        <f t="shared" si="61"/>
        <v>54908.750689374996</v>
      </c>
      <c r="N67" s="118">
        <f t="shared" si="61"/>
        <v>55534.26353762499</v>
      </c>
      <c r="O67" s="118">
        <f>O50+O57</f>
        <v>629486.6058243752</v>
      </c>
    </row>
    <row r="68" spans="4:15" ht="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4:15" ht="15">
      <c r="D69" s="64"/>
      <c r="E69" s="64"/>
      <c r="F69" s="64"/>
      <c r="G69" s="64"/>
      <c r="H69" s="64"/>
      <c r="I69" s="64"/>
      <c r="J69" s="64"/>
      <c r="K69" s="64"/>
      <c r="L69" s="63"/>
      <c r="M69" s="63"/>
      <c r="N69" s="63"/>
      <c r="O69" s="63"/>
    </row>
    <row r="70" spans="13:15" ht="15">
      <c r="M70" s="16"/>
      <c r="O70" s="16"/>
    </row>
  </sheetData>
  <sheetProtection/>
  <mergeCells count="27">
    <mergeCell ref="N2:O2"/>
    <mergeCell ref="X2:Y2"/>
    <mergeCell ref="D1:H1"/>
    <mergeCell ref="AH2:AI2"/>
    <mergeCell ref="AF2:AG2"/>
    <mergeCell ref="S29:T29"/>
    <mergeCell ref="U29:V29"/>
    <mergeCell ref="AE29:AF29"/>
    <mergeCell ref="AG29:AH29"/>
    <mergeCell ref="T1:V1"/>
    <mergeCell ref="AF1:AG1"/>
    <mergeCell ref="D2:E2"/>
    <mergeCell ref="F2:G2"/>
    <mergeCell ref="H2:I2"/>
    <mergeCell ref="J2:K2"/>
    <mergeCell ref="C29:D29"/>
    <mergeCell ref="E29:F29"/>
    <mergeCell ref="AN2:AO2"/>
    <mergeCell ref="AB2:AC2"/>
    <mergeCell ref="Z2:AA2"/>
    <mergeCell ref="L2:M2"/>
    <mergeCell ref="P44:T44"/>
    <mergeCell ref="AJ2:AK2"/>
    <mergeCell ref="AL2:AM2"/>
    <mergeCell ref="P2:Q2"/>
    <mergeCell ref="T2:U2"/>
    <mergeCell ref="V2:W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AA4:AA27 Y4:Y27 W4:W27 AI4:AI27 AG4:AG27 AM4:AM27 AK4:AK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23">
      <selection activeCell="T25" sqref="T25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06"/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$C$30</f>
        <v>1</v>
      </c>
      <c r="E4" s="128">
        <v>15.97875</v>
      </c>
      <c r="F4" s="72">
        <f>$C$30</f>
        <v>1</v>
      </c>
      <c r="G4" s="128">
        <v>16.92375</v>
      </c>
      <c r="H4" s="72">
        <f>$C$30</f>
        <v>1</v>
      </c>
      <c r="I4" s="128">
        <v>15.753</v>
      </c>
      <c r="J4" s="72">
        <f>$C$30</f>
        <v>1</v>
      </c>
      <c r="K4" s="128">
        <v>14.90175</v>
      </c>
      <c r="L4" s="72">
        <f>$C$30</f>
        <v>1</v>
      </c>
      <c r="M4" s="130">
        <v>13.48875</v>
      </c>
      <c r="N4" s="72">
        <f>$C$30</f>
        <v>1</v>
      </c>
      <c r="O4" s="130">
        <v>20.5575</v>
      </c>
      <c r="P4" s="72">
        <f>$C$30</f>
        <v>1</v>
      </c>
      <c r="Q4" s="132">
        <v>16.08825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 aca="true" t="shared" si="0" ref="D5:P27">$C$30</f>
        <v>1</v>
      </c>
      <c r="E5" s="128">
        <v>15.825</v>
      </c>
      <c r="F5" s="72">
        <f t="shared" si="0"/>
        <v>1</v>
      </c>
      <c r="G5" s="128">
        <v>16.848</v>
      </c>
      <c r="H5" s="72">
        <f t="shared" si="0"/>
        <v>1</v>
      </c>
      <c r="I5" s="128">
        <v>15.6405</v>
      </c>
      <c r="J5" s="72">
        <f t="shared" si="0"/>
        <v>1</v>
      </c>
      <c r="K5" s="128">
        <v>15.28725</v>
      </c>
      <c r="L5" s="72">
        <f t="shared" si="0"/>
        <v>1</v>
      </c>
      <c r="M5" s="130">
        <v>13.92525</v>
      </c>
      <c r="N5" s="72">
        <f t="shared" si="0"/>
        <v>1</v>
      </c>
      <c r="O5" s="130">
        <v>16.82925</v>
      </c>
      <c r="P5" s="72">
        <f t="shared" si="0"/>
        <v>1</v>
      </c>
      <c r="Q5" s="132">
        <v>16.005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 t="shared" si="0"/>
        <v>1</v>
      </c>
      <c r="E6" s="128">
        <v>15.501</v>
      </c>
      <c r="F6" s="72">
        <f t="shared" si="0"/>
        <v>1</v>
      </c>
      <c r="G6" s="128">
        <v>16.67625</v>
      </c>
      <c r="H6" s="72">
        <f t="shared" si="0"/>
        <v>1</v>
      </c>
      <c r="I6" s="128">
        <v>15.10725</v>
      </c>
      <c r="J6" s="72">
        <f t="shared" si="0"/>
        <v>1</v>
      </c>
      <c r="K6" s="128">
        <v>13.7235</v>
      </c>
      <c r="L6" s="72">
        <f t="shared" si="0"/>
        <v>1</v>
      </c>
      <c r="M6" s="130">
        <v>13.59525</v>
      </c>
      <c r="N6" s="72">
        <f t="shared" si="0"/>
        <v>1</v>
      </c>
      <c r="O6" s="130">
        <v>16.65525</v>
      </c>
      <c r="P6" s="72">
        <f t="shared" si="0"/>
        <v>1</v>
      </c>
      <c r="Q6" s="132">
        <v>14.94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 t="shared" si="0"/>
        <v>1</v>
      </c>
      <c r="E7" s="128">
        <v>13.584</v>
      </c>
      <c r="F7" s="72">
        <f t="shared" si="0"/>
        <v>1</v>
      </c>
      <c r="G7" s="128">
        <v>14.40975</v>
      </c>
      <c r="H7" s="72">
        <f t="shared" si="0"/>
        <v>1</v>
      </c>
      <c r="I7" s="128">
        <v>13.96875</v>
      </c>
      <c r="J7" s="72">
        <f t="shared" si="0"/>
        <v>1</v>
      </c>
      <c r="K7" s="128">
        <v>13.37925</v>
      </c>
      <c r="L7" s="72">
        <f t="shared" si="0"/>
        <v>1</v>
      </c>
      <c r="M7" s="130">
        <v>12.75675</v>
      </c>
      <c r="N7" s="72">
        <f t="shared" si="0"/>
        <v>1</v>
      </c>
      <c r="O7" s="130">
        <v>13.50675</v>
      </c>
      <c r="P7" s="72">
        <f t="shared" si="0"/>
        <v>1</v>
      </c>
      <c r="Q7" s="132">
        <v>13.7115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 t="shared" si="0"/>
        <v>1</v>
      </c>
      <c r="E8" s="128">
        <v>15.56025</v>
      </c>
      <c r="F8" s="72">
        <f t="shared" si="0"/>
        <v>1</v>
      </c>
      <c r="G8" s="128">
        <v>16.66275</v>
      </c>
      <c r="H8" s="72">
        <f t="shared" si="0"/>
        <v>1</v>
      </c>
      <c r="I8" s="128">
        <v>15.22575</v>
      </c>
      <c r="J8" s="72">
        <f t="shared" si="0"/>
        <v>1</v>
      </c>
      <c r="K8" s="128">
        <v>14.09925</v>
      </c>
      <c r="L8" s="72">
        <f t="shared" si="0"/>
        <v>1</v>
      </c>
      <c r="M8" s="130">
        <v>13.692</v>
      </c>
      <c r="N8" s="72">
        <f t="shared" si="0"/>
        <v>1</v>
      </c>
      <c r="O8" s="130">
        <v>16.44</v>
      </c>
      <c r="P8" s="72">
        <f t="shared" si="0"/>
        <v>1</v>
      </c>
      <c r="Q8" s="132">
        <v>15.96975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 t="shared" si="0"/>
        <v>1</v>
      </c>
      <c r="E9" s="128">
        <v>15.41325</v>
      </c>
      <c r="F9" s="72">
        <f t="shared" si="0"/>
        <v>1</v>
      </c>
      <c r="G9" s="128">
        <v>16.64625</v>
      </c>
      <c r="H9" s="72">
        <f t="shared" si="0"/>
        <v>1</v>
      </c>
      <c r="I9" s="128">
        <v>15.05475</v>
      </c>
      <c r="J9" s="72">
        <f t="shared" si="0"/>
        <v>1</v>
      </c>
      <c r="K9" s="128">
        <v>14.7765</v>
      </c>
      <c r="L9" s="72">
        <f t="shared" si="0"/>
        <v>1</v>
      </c>
      <c r="M9" s="130">
        <v>13.929</v>
      </c>
      <c r="N9" s="72">
        <f t="shared" si="0"/>
        <v>1</v>
      </c>
      <c r="O9" s="130">
        <v>15.945</v>
      </c>
      <c r="P9" s="72">
        <f t="shared" si="0"/>
        <v>1</v>
      </c>
      <c r="Q9" s="132">
        <v>15.66975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 t="shared" si="0"/>
        <v>1</v>
      </c>
      <c r="E10" s="128">
        <v>19.23075</v>
      </c>
      <c r="F10" s="72">
        <f t="shared" si="0"/>
        <v>1</v>
      </c>
      <c r="G10" s="128">
        <v>19.47675</v>
      </c>
      <c r="H10" s="72">
        <f t="shared" si="0"/>
        <v>1</v>
      </c>
      <c r="I10" s="128">
        <v>18.534</v>
      </c>
      <c r="J10" s="72">
        <f t="shared" si="0"/>
        <v>1</v>
      </c>
      <c r="K10" s="128">
        <v>20.1465</v>
      </c>
      <c r="L10" s="72">
        <f t="shared" si="0"/>
        <v>1</v>
      </c>
      <c r="M10" s="130">
        <v>19.19925</v>
      </c>
      <c r="N10" s="72">
        <f t="shared" si="0"/>
        <v>1</v>
      </c>
      <c r="O10" s="130">
        <v>18.83175</v>
      </c>
      <c r="P10" s="72">
        <f t="shared" si="0"/>
        <v>1</v>
      </c>
      <c r="Q10" s="132">
        <v>15.50025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2">
        <f t="shared" si="0"/>
        <v>1</v>
      </c>
      <c r="E11" s="128">
        <v>27.1215</v>
      </c>
      <c r="F11" s="72">
        <f t="shared" si="0"/>
        <v>1</v>
      </c>
      <c r="G11" s="128">
        <v>27.09075</v>
      </c>
      <c r="H11" s="72">
        <f t="shared" si="0"/>
        <v>1</v>
      </c>
      <c r="I11" s="128">
        <v>44.382</v>
      </c>
      <c r="J11" s="72">
        <f t="shared" si="0"/>
        <v>1</v>
      </c>
      <c r="K11" s="128">
        <v>37.4865</v>
      </c>
      <c r="L11" s="72">
        <f t="shared" si="0"/>
        <v>1</v>
      </c>
      <c r="M11" s="130">
        <v>38.7045</v>
      </c>
      <c r="N11" s="72">
        <f t="shared" si="0"/>
        <v>1</v>
      </c>
      <c r="O11" s="130">
        <v>27.07725</v>
      </c>
      <c r="P11" s="72">
        <f t="shared" si="0"/>
        <v>1</v>
      </c>
      <c r="Q11" s="132">
        <v>13.54275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2">
        <f t="shared" si="0"/>
        <v>1</v>
      </c>
      <c r="E12" s="128">
        <v>35.4345</v>
      </c>
      <c r="F12" s="72">
        <f t="shared" si="0"/>
        <v>1</v>
      </c>
      <c r="G12" s="128">
        <v>35.62425</v>
      </c>
      <c r="H12" s="72">
        <f t="shared" si="0"/>
        <v>1</v>
      </c>
      <c r="I12" s="128">
        <v>45.69975</v>
      </c>
      <c r="J12" s="72">
        <f t="shared" si="0"/>
        <v>1</v>
      </c>
      <c r="K12" s="128">
        <v>41.25225</v>
      </c>
      <c r="L12" s="72">
        <f t="shared" si="0"/>
        <v>1</v>
      </c>
      <c r="M12" s="130">
        <v>42.96225</v>
      </c>
      <c r="N12" s="72">
        <f t="shared" si="0"/>
        <v>1</v>
      </c>
      <c r="O12" s="130">
        <v>35.532</v>
      </c>
      <c r="P12" s="72">
        <f t="shared" si="0"/>
        <v>1</v>
      </c>
      <c r="Q12" s="132">
        <v>16.2975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2">
        <f t="shared" si="0"/>
        <v>1</v>
      </c>
      <c r="E13" s="128">
        <v>35.66325</v>
      </c>
      <c r="F13" s="72">
        <f t="shared" si="0"/>
        <v>1</v>
      </c>
      <c r="G13" s="128">
        <v>35.50125</v>
      </c>
      <c r="H13" s="72">
        <f t="shared" si="0"/>
        <v>1</v>
      </c>
      <c r="I13" s="128">
        <v>47.52975</v>
      </c>
      <c r="J13" s="72">
        <f t="shared" si="0"/>
        <v>1</v>
      </c>
      <c r="K13" s="128">
        <v>40.212</v>
      </c>
      <c r="L13" s="72">
        <f t="shared" si="0"/>
        <v>1</v>
      </c>
      <c r="M13" s="130">
        <v>44.00175</v>
      </c>
      <c r="N13" s="72">
        <f t="shared" si="0"/>
        <v>1</v>
      </c>
      <c r="O13" s="130">
        <v>33.60075</v>
      </c>
      <c r="P13" s="72">
        <f t="shared" si="0"/>
        <v>1</v>
      </c>
      <c r="Q13" s="132">
        <v>36.3315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2">
        <f t="shared" si="0"/>
        <v>1</v>
      </c>
      <c r="E14" s="128">
        <v>35.6925</v>
      </c>
      <c r="F14" s="72">
        <f t="shared" si="0"/>
        <v>1</v>
      </c>
      <c r="G14" s="128">
        <v>34.848</v>
      </c>
      <c r="H14" s="72">
        <f t="shared" si="0"/>
        <v>1</v>
      </c>
      <c r="I14" s="128">
        <v>43.69275</v>
      </c>
      <c r="J14" s="72">
        <f t="shared" si="0"/>
        <v>1</v>
      </c>
      <c r="K14" s="128">
        <v>38.1825</v>
      </c>
      <c r="L14" s="72">
        <f t="shared" si="0"/>
        <v>1</v>
      </c>
      <c r="M14" s="130">
        <v>46.25325</v>
      </c>
      <c r="N14" s="72">
        <f t="shared" si="0"/>
        <v>1</v>
      </c>
      <c r="O14" s="130">
        <v>33.5985</v>
      </c>
      <c r="P14" s="72">
        <f t="shared" si="0"/>
        <v>1</v>
      </c>
      <c r="Q14" s="132">
        <v>39.08625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2">
        <f t="shared" si="0"/>
        <v>1</v>
      </c>
      <c r="E15" s="128">
        <v>27.5925</v>
      </c>
      <c r="F15" s="72">
        <f t="shared" si="0"/>
        <v>1</v>
      </c>
      <c r="G15" s="128">
        <v>27.237</v>
      </c>
      <c r="H15" s="72">
        <f t="shared" si="0"/>
        <v>1</v>
      </c>
      <c r="I15" s="128">
        <v>40.6875</v>
      </c>
      <c r="J15" s="72">
        <f t="shared" si="0"/>
        <v>1</v>
      </c>
      <c r="K15" s="128">
        <v>37.9365</v>
      </c>
      <c r="L15" s="72">
        <f t="shared" si="0"/>
        <v>1</v>
      </c>
      <c r="M15" s="130">
        <v>39.06225</v>
      </c>
      <c r="N15" s="72">
        <f t="shared" si="0"/>
        <v>1</v>
      </c>
      <c r="O15" s="130">
        <v>27.093</v>
      </c>
      <c r="P15" s="72">
        <f t="shared" si="0"/>
        <v>1</v>
      </c>
      <c r="Q15" s="132">
        <v>38.66175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2">
        <f t="shared" si="0"/>
        <v>1</v>
      </c>
      <c r="E16" s="128">
        <v>36.20925</v>
      </c>
      <c r="F16" s="72">
        <f t="shared" si="0"/>
        <v>1</v>
      </c>
      <c r="G16" s="128">
        <v>35.5605</v>
      </c>
      <c r="H16" s="72">
        <f t="shared" si="0"/>
        <v>1</v>
      </c>
      <c r="I16" s="128">
        <v>47.60475</v>
      </c>
      <c r="J16" s="72">
        <f t="shared" si="0"/>
        <v>1</v>
      </c>
      <c r="K16" s="128">
        <v>41.24925</v>
      </c>
      <c r="L16" s="72">
        <f t="shared" si="0"/>
        <v>1</v>
      </c>
      <c r="M16" s="130">
        <v>47.3805</v>
      </c>
      <c r="N16" s="72">
        <f t="shared" si="0"/>
        <v>1</v>
      </c>
      <c r="O16" s="130">
        <v>35.32575</v>
      </c>
      <c r="P16" s="72">
        <f t="shared" si="0"/>
        <v>1</v>
      </c>
      <c r="Q16" s="132">
        <v>47.076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 t="shared" si="0"/>
        <v>1</v>
      </c>
      <c r="E17" s="128">
        <v>36.38775</v>
      </c>
      <c r="F17" s="72">
        <f t="shared" si="0"/>
        <v>1</v>
      </c>
      <c r="G17" s="128">
        <v>35.48475</v>
      </c>
      <c r="H17" s="72">
        <f t="shared" si="0"/>
        <v>1</v>
      </c>
      <c r="I17" s="128">
        <v>46.29975</v>
      </c>
      <c r="J17" s="72">
        <f t="shared" si="0"/>
        <v>1</v>
      </c>
      <c r="K17" s="128">
        <v>41.74275</v>
      </c>
      <c r="L17" s="72">
        <f t="shared" si="0"/>
        <v>1</v>
      </c>
      <c r="M17" s="130">
        <v>47.181</v>
      </c>
      <c r="N17" s="72">
        <f t="shared" si="0"/>
        <v>1</v>
      </c>
      <c r="O17" s="130">
        <v>33.5505</v>
      </c>
      <c r="P17" s="72">
        <f t="shared" si="0"/>
        <v>1</v>
      </c>
      <c r="Q17" s="132">
        <v>47.25225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 t="shared" si="0"/>
        <v>1</v>
      </c>
      <c r="E18" s="128">
        <v>36.36375</v>
      </c>
      <c r="F18" s="72">
        <f t="shared" si="0"/>
        <v>1</v>
      </c>
      <c r="G18" s="128">
        <v>35.81325</v>
      </c>
      <c r="H18" s="72">
        <f t="shared" si="0"/>
        <v>1</v>
      </c>
      <c r="I18" s="128">
        <v>30.91725</v>
      </c>
      <c r="J18" s="72">
        <f t="shared" si="0"/>
        <v>1</v>
      </c>
      <c r="K18" s="128">
        <v>38.35125</v>
      </c>
      <c r="L18" s="72">
        <f t="shared" si="0"/>
        <v>1</v>
      </c>
      <c r="M18" s="130">
        <v>45.50025</v>
      </c>
      <c r="N18" s="72">
        <f t="shared" si="0"/>
        <v>1</v>
      </c>
      <c r="O18" s="130">
        <v>32.49225</v>
      </c>
      <c r="P18" s="72">
        <f t="shared" si="0"/>
        <v>1</v>
      </c>
      <c r="Q18" s="132">
        <v>46.85625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 t="shared" si="0"/>
        <v>1</v>
      </c>
      <c r="E19" s="128">
        <v>27.711</v>
      </c>
      <c r="F19" s="72">
        <f t="shared" si="0"/>
        <v>1</v>
      </c>
      <c r="G19" s="128">
        <v>27.231</v>
      </c>
      <c r="H19" s="72">
        <f t="shared" si="0"/>
        <v>1</v>
      </c>
      <c r="I19" s="128">
        <v>28.32975</v>
      </c>
      <c r="J19" s="72">
        <f t="shared" si="0"/>
        <v>1</v>
      </c>
      <c r="K19" s="128">
        <v>38.79</v>
      </c>
      <c r="L19" s="72">
        <f t="shared" si="0"/>
        <v>1</v>
      </c>
      <c r="M19" s="130">
        <v>39.705</v>
      </c>
      <c r="N19" s="72">
        <f t="shared" si="0"/>
        <v>1</v>
      </c>
      <c r="O19" s="130">
        <v>27.21</v>
      </c>
      <c r="P19" s="72">
        <f t="shared" si="0"/>
        <v>1</v>
      </c>
      <c r="Q19" s="132">
        <v>38.81175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2">
        <f t="shared" si="0"/>
        <v>1</v>
      </c>
      <c r="E20" s="128">
        <v>36.33525</v>
      </c>
      <c r="F20" s="72">
        <f t="shared" si="0"/>
        <v>1</v>
      </c>
      <c r="G20" s="128">
        <v>35.20425</v>
      </c>
      <c r="H20" s="72">
        <f t="shared" si="0"/>
        <v>1</v>
      </c>
      <c r="I20" s="128">
        <v>33.36075</v>
      </c>
      <c r="J20" s="72">
        <f t="shared" si="0"/>
        <v>1</v>
      </c>
      <c r="K20" s="128">
        <v>39.1035</v>
      </c>
      <c r="L20" s="72">
        <f t="shared" si="0"/>
        <v>1</v>
      </c>
      <c r="M20" s="130">
        <v>47.805</v>
      </c>
      <c r="N20" s="72">
        <f t="shared" si="0"/>
        <v>1</v>
      </c>
      <c r="O20" s="130">
        <v>33.648</v>
      </c>
      <c r="P20" s="72">
        <f t="shared" si="0"/>
        <v>1</v>
      </c>
      <c r="Q20" s="132">
        <v>47.154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2">
        <f t="shared" si="0"/>
        <v>1</v>
      </c>
      <c r="E21" s="128">
        <v>36.23625</v>
      </c>
      <c r="F21" s="72">
        <f t="shared" si="0"/>
        <v>1</v>
      </c>
      <c r="G21" s="128">
        <v>35.4</v>
      </c>
      <c r="H21" s="72">
        <f t="shared" si="0"/>
        <v>1</v>
      </c>
      <c r="I21" s="128">
        <v>33.75075</v>
      </c>
      <c r="J21" s="72">
        <f t="shared" si="0"/>
        <v>1</v>
      </c>
      <c r="K21" s="128">
        <v>37.8195</v>
      </c>
      <c r="L21" s="72">
        <f t="shared" si="0"/>
        <v>1</v>
      </c>
      <c r="M21" s="130">
        <v>47.577</v>
      </c>
      <c r="N21" s="72">
        <f t="shared" si="0"/>
        <v>1</v>
      </c>
      <c r="O21" s="130">
        <v>32.7135</v>
      </c>
      <c r="P21" s="72">
        <f t="shared" si="0"/>
        <v>1</v>
      </c>
      <c r="Q21" s="132">
        <v>47.265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2">
        <f t="shared" si="0"/>
        <v>1</v>
      </c>
      <c r="E22" s="128">
        <v>35.89125</v>
      </c>
      <c r="F22" s="72">
        <f t="shared" si="0"/>
        <v>1</v>
      </c>
      <c r="G22" s="128">
        <v>41.931</v>
      </c>
      <c r="H22" s="72">
        <f t="shared" si="0"/>
        <v>1</v>
      </c>
      <c r="I22" s="128">
        <v>32.559</v>
      </c>
      <c r="J22" s="72">
        <f t="shared" si="0"/>
        <v>1</v>
      </c>
      <c r="K22" s="128">
        <v>37.43775</v>
      </c>
      <c r="L22" s="72">
        <f t="shared" si="0"/>
        <v>1</v>
      </c>
      <c r="M22" s="130">
        <v>47.142</v>
      </c>
      <c r="N22" s="72">
        <f t="shared" si="0"/>
        <v>1</v>
      </c>
      <c r="O22" s="130">
        <v>37.79625</v>
      </c>
      <c r="P22" s="72">
        <f t="shared" si="0"/>
        <v>1</v>
      </c>
      <c r="Q22" s="132">
        <v>47.08125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2">
        <f t="shared" si="0"/>
        <v>1</v>
      </c>
      <c r="E23" s="128">
        <v>27.792</v>
      </c>
      <c r="F23" s="72">
        <f t="shared" si="0"/>
        <v>1</v>
      </c>
      <c r="G23" s="128">
        <v>39.10875</v>
      </c>
      <c r="H23" s="72">
        <f t="shared" si="0"/>
        <v>1</v>
      </c>
      <c r="I23" s="128">
        <v>28.4955</v>
      </c>
      <c r="J23" s="72">
        <f t="shared" si="0"/>
        <v>1</v>
      </c>
      <c r="K23" s="128">
        <v>36.996</v>
      </c>
      <c r="L23" s="72">
        <f t="shared" si="0"/>
        <v>1</v>
      </c>
      <c r="M23" s="130">
        <v>39.76875</v>
      </c>
      <c r="N23" s="72">
        <f t="shared" si="0"/>
        <v>1</v>
      </c>
      <c r="O23" s="130">
        <v>39.56625</v>
      </c>
      <c r="P23" s="72">
        <f t="shared" si="0"/>
        <v>1</v>
      </c>
      <c r="Q23" s="132">
        <v>39.05925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2">
        <f t="shared" si="0"/>
        <v>1</v>
      </c>
      <c r="E24" s="128">
        <v>35.44725</v>
      </c>
      <c r="F24" s="72">
        <f t="shared" si="0"/>
        <v>1</v>
      </c>
      <c r="G24" s="128">
        <v>47.1675</v>
      </c>
      <c r="H24" s="72">
        <f t="shared" si="0"/>
        <v>1</v>
      </c>
      <c r="I24" s="128">
        <v>31.437</v>
      </c>
      <c r="J24" s="72">
        <f t="shared" si="0"/>
        <v>1</v>
      </c>
      <c r="K24" s="128">
        <v>40.91475</v>
      </c>
      <c r="L24" s="72">
        <f t="shared" si="0"/>
        <v>1</v>
      </c>
      <c r="M24" s="130">
        <v>47.91075</v>
      </c>
      <c r="N24" s="72">
        <f t="shared" si="0"/>
        <v>1</v>
      </c>
      <c r="O24" s="130">
        <v>47.8905</v>
      </c>
      <c r="P24" s="72">
        <f t="shared" si="0"/>
        <v>1</v>
      </c>
      <c r="Q24" s="132">
        <v>44.71725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2">
        <f t="shared" si="0"/>
        <v>1</v>
      </c>
      <c r="E25" s="128">
        <v>29.45925</v>
      </c>
      <c r="F25" s="72">
        <f t="shared" si="0"/>
        <v>1</v>
      </c>
      <c r="G25" s="128">
        <v>43.48425</v>
      </c>
      <c r="H25" s="72">
        <f t="shared" si="0"/>
        <v>1</v>
      </c>
      <c r="I25" s="128">
        <v>26.77575</v>
      </c>
      <c r="J25" s="72">
        <f t="shared" si="0"/>
        <v>1</v>
      </c>
      <c r="K25" s="128">
        <v>36.10125</v>
      </c>
      <c r="L25" s="72">
        <f t="shared" si="0"/>
        <v>1</v>
      </c>
      <c r="M25" s="130">
        <v>41.205</v>
      </c>
      <c r="N25" s="72">
        <f t="shared" si="0"/>
        <v>1</v>
      </c>
      <c r="O25" s="130">
        <v>47.68725</v>
      </c>
      <c r="P25" s="72">
        <f t="shared" si="0"/>
        <v>1</v>
      </c>
      <c r="Q25" s="132">
        <v>17.30775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 t="shared" si="0"/>
        <v>1</v>
      </c>
      <c r="E26" s="128">
        <v>18.6465</v>
      </c>
      <c r="F26" s="72">
        <f t="shared" si="0"/>
        <v>1</v>
      </c>
      <c r="G26" s="128">
        <v>17.5335</v>
      </c>
      <c r="H26" s="72">
        <f t="shared" si="0"/>
        <v>1</v>
      </c>
      <c r="I26" s="128">
        <v>22.82775</v>
      </c>
      <c r="J26" s="72">
        <f t="shared" si="0"/>
        <v>1</v>
      </c>
      <c r="K26" s="128">
        <v>16.31475</v>
      </c>
      <c r="L26" s="72">
        <f t="shared" si="0"/>
        <v>1</v>
      </c>
      <c r="M26" s="130">
        <v>34.06725</v>
      </c>
      <c r="N26" s="72">
        <f t="shared" si="0"/>
        <v>1</v>
      </c>
      <c r="O26" s="130">
        <v>20.622</v>
      </c>
      <c r="P26" s="72">
        <f t="shared" si="0"/>
        <v>1</v>
      </c>
      <c r="Q26" s="132">
        <v>16.48275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 t="shared" si="0"/>
        <v>1</v>
      </c>
      <c r="E27" s="129">
        <v>15.3735</v>
      </c>
      <c r="F27" s="75">
        <f t="shared" si="0"/>
        <v>1</v>
      </c>
      <c r="G27" s="129">
        <v>14.9415</v>
      </c>
      <c r="H27" s="75">
        <f t="shared" si="0"/>
        <v>1</v>
      </c>
      <c r="I27" s="129">
        <v>15.10275</v>
      </c>
      <c r="J27" s="75">
        <f t="shared" si="0"/>
        <v>1</v>
      </c>
      <c r="K27" s="129">
        <v>12.999</v>
      </c>
      <c r="L27" s="75">
        <f t="shared" si="0"/>
        <v>1</v>
      </c>
      <c r="M27" s="131">
        <v>26.84475</v>
      </c>
      <c r="N27" s="75">
        <f t="shared" si="0"/>
        <v>1</v>
      </c>
      <c r="O27" s="131">
        <v>13.416</v>
      </c>
      <c r="P27" s="75">
        <f t="shared" si="0"/>
        <v>1</v>
      </c>
      <c r="Q27" s="133">
        <v>14.553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00" t="s">
        <v>102</v>
      </c>
      <c r="D29" s="200"/>
      <c r="E29" s="201"/>
      <c r="F29" s="201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02">
        <v>1</v>
      </c>
      <c r="D30" s="69"/>
      <c r="E30" s="19"/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119" t="s">
        <v>106</v>
      </c>
      <c r="C33" s="30">
        <f>SUM(E4:E27)</f>
        <v>644.45025</v>
      </c>
      <c r="D33" s="25">
        <f>SUM(G4:G27)</f>
        <v>686.805</v>
      </c>
      <c r="E33" s="24">
        <f>SUM(I4:I27)</f>
        <v>708.7365000000002</v>
      </c>
      <c r="F33" s="25">
        <f>SUM(K4:K27)</f>
        <v>719.2035000000002</v>
      </c>
      <c r="G33" s="25">
        <f>SUM(M4:M27)</f>
        <v>823.6575</v>
      </c>
      <c r="H33" s="25">
        <f>SUM(O4:O27)</f>
        <v>677.58525</v>
      </c>
      <c r="I33" s="31">
        <f>SUM(Q4:Q27)</f>
        <v>705.42075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.75" thickBot="1">
      <c r="A34" s="103">
        <v>318.3</v>
      </c>
      <c r="B34" t="s">
        <v>103</v>
      </c>
      <c r="C34" s="100">
        <f>C$33*$A$34/1000</f>
        <v>205.128514575</v>
      </c>
      <c r="D34" s="99">
        <f aca="true" t="shared" si="1" ref="D34:I34">D$33*$A$34/1000</f>
        <v>218.6100315</v>
      </c>
      <c r="E34" s="99">
        <f>E$33*$A$34/1000</f>
        <v>225.59082795000006</v>
      </c>
      <c r="F34" s="99">
        <f t="shared" si="1"/>
        <v>228.9224740500001</v>
      </c>
      <c r="G34" s="99">
        <f t="shared" si="1"/>
        <v>262.17018225000004</v>
      </c>
      <c r="H34" s="99">
        <f t="shared" si="1"/>
        <v>215.675385075</v>
      </c>
      <c r="I34" s="101">
        <f t="shared" si="1"/>
        <v>224.535424725</v>
      </c>
      <c r="J34" s="22"/>
      <c r="K34" s="22"/>
      <c r="L34" s="22"/>
      <c r="M34" s="22"/>
      <c r="N34" s="22"/>
      <c r="O34" s="22"/>
      <c r="P34" s="22"/>
      <c r="Q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3:10" ht="15.75" thickBot="1">
      <c r="C35" s="22"/>
      <c r="D35" s="22"/>
      <c r="E35" s="22"/>
      <c r="F35" s="22"/>
      <c r="G35" s="22"/>
      <c r="H35" s="22"/>
      <c r="I35" s="22"/>
      <c r="J35" s="18"/>
    </row>
    <row r="36" spans="3:20" ht="15">
      <c r="C36" s="54" t="s">
        <v>34</v>
      </c>
      <c r="D36" s="55" t="s">
        <v>49</v>
      </c>
      <c r="E36" s="55" t="s">
        <v>51</v>
      </c>
      <c r="F36" s="55" t="s">
        <v>61</v>
      </c>
      <c r="G36" s="55" t="s">
        <v>52</v>
      </c>
      <c r="H36" s="56" t="s">
        <v>53</v>
      </c>
      <c r="I36" s="56" t="s">
        <v>43</v>
      </c>
      <c r="J36" s="56" t="s">
        <v>54</v>
      </c>
      <c r="K36" s="56" t="s">
        <v>55</v>
      </c>
      <c r="L36" s="56" t="s">
        <v>56</v>
      </c>
      <c r="M36" s="56" t="s">
        <v>57</v>
      </c>
      <c r="N36" s="56" t="s">
        <v>58</v>
      </c>
      <c r="O36" s="57" t="s">
        <v>59</v>
      </c>
      <c r="P36" s="203" t="s">
        <v>155</v>
      </c>
      <c r="Q36" s="204"/>
      <c r="R36" s="204"/>
      <c r="S36" s="204"/>
      <c r="T36" s="204"/>
    </row>
    <row r="37" spans="1:21" ht="15">
      <c r="A37" s="20"/>
      <c r="B37" t="s">
        <v>105</v>
      </c>
      <c r="C37" s="105">
        <f>Kalendarz!B9*C33+Kalendarz!C9*D33+Kalendarz!D9*E33+Kalendarz!E9*F33+Kalendarz!F9*G33+Kalendarz!G9*H33+Kalendarz!H9*I33</f>
        <v>21900.110999999997</v>
      </c>
      <c r="D37" s="106">
        <f>Kalendarz!J9*C33+Kalendarz!K9*D33+Kalendarz!L9*E33+Kalendarz!M9*F33+Kalendarz!N9*G33+Kalendarz!O9*H33+Kalendarz!P9*I33</f>
        <v>20572.1715</v>
      </c>
      <c r="E37" s="106">
        <f>Kalendarz!R9*C33+Kalendarz!S9*D33+Kalendarz!T9*E33+Kalendarz!U9*F33+Kalendarz!V9*G33+Kalendarz!W9*H33+Kalendarz!X9*I33</f>
        <v>22083.881250000002</v>
      </c>
      <c r="F37" s="106">
        <f>Kalendarz!Z9*C33+Kalendarz!AA9*D33+Kalendarz!AB9*E33+Kalendarz!AC9*F33+Kalendarz!AD9*G33+Kalendarz!AE9*H33+Kalendarz!AF9*I33</f>
        <v>20568.855750000002</v>
      </c>
      <c r="G37" s="106">
        <f>Kalendarz!AH9*C33+Kalendarz!AI9*D33+Kalendarz!AJ9*E33+Kalendarz!AK9*F33+Kalendarz!AL9*G33+Kalendarz!AM9*H33+Kalendarz!AN9*I33</f>
        <v>21978.180000000004</v>
      </c>
      <c r="H37" s="106">
        <f>Kalendarz!AP9*C33+Kalendarz!AQ9*D33+Kalendarz!AR9*E33+Kalendarz!AS9*F33+Kalendarz!AT9*G33+Kalendarz!AU9*H33+Kalendarz!AV9*I33</f>
        <v>21364.677750000003</v>
      </c>
      <c r="I37" s="106">
        <f>Kalendarz!B19*C33+Kalendarz!C19*D33+Kalendarz!D19*E33+Kalendarz!E19*F33+Kalendarz!F19*G33+Kalendarz!G19*H33+Kalendarz!H19*I33</f>
        <v>21900.110999999997</v>
      </c>
      <c r="J37" s="106">
        <f>Kalendarz!J19*C33+Kalendarz!K19*D33+Kalendarz!L19*E33+Kalendarz!M19*F33+Kalendarz!N19*G33+Kalendarz!O19*H33+Kalendarz!P19*I33</f>
        <v>22115.032500000005</v>
      </c>
      <c r="K37" s="106">
        <f>Kalendarz!R19*C33+Kalendarz!S19*D33+Kalendarz!T19*E33+Kalendarz!U19*F33+Kalendarz!V19*G33+Kalendarz!W19*H33+Kalendarz!X19*I33</f>
        <v>21246.441</v>
      </c>
      <c r="L37" s="106">
        <f>Kalendarz!Z19*C33+Kalendarz!AA19*D33+Kalendarz!AB19*E33+Kalendarz!AC19*F33+Kalendarz!AD19*G33+Kalendarz!AE19*H33+Kalendarz!AF19*I33</f>
        <v>21903.426750000002</v>
      </c>
      <c r="M37" s="106">
        <f>Kalendarz!AH19*C33+Kalendarz!AI19*D33+Kalendarz!AJ19*E33+Kalendarz!AK19*F33+Kalendarz!AL19*G33+Kalendarz!AM19*H33+Kalendarz!AN19*I33</f>
        <v>21406.296000000002</v>
      </c>
      <c r="N37" s="106">
        <f>Kalendarz!AP19*C33+Kalendarz!AQ19*D33+Kalendarz!AR19*E33+Kalendarz!AS19*F33+Kalendarz!AT19*G33+Kalendarz!AU19*H33+Kalendarz!AV19*I33</f>
        <v>21890.89125</v>
      </c>
      <c r="O37" s="183">
        <f>SUM(C37:N37)</f>
        <v>258930.07575000002</v>
      </c>
      <c r="P37" s="186"/>
      <c r="Q37" t="s">
        <v>106</v>
      </c>
      <c r="U37"/>
    </row>
    <row r="38" spans="1:21" ht="15">
      <c r="A38" s="20"/>
      <c r="B38" s="20" t="s">
        <v>108</v>
      </c>
      <c r="C38" s="105">
        <f>SUM(C39:C40)</f>
        <v>7030.8053313</v>
      </c>
      <c r="D38" s="106">
        <f aca="true" t="shared" si="2" ref="D38:N38">SUM(D39:D40)</f>
        <v>6608.12218845</v>
      </c>
      <c r="E38" s="106">
        <f t="shared" si="2"/>
        <v>7089.299401875001</v>
      </c>
      <c r="F38" s="106">
        <f t="shared" si="2"/>
        <v>6607.066785225001</v>
      </c>
      <c r="G38" s="106">
        <f t="shared" si="2"/>
        <v>7055.654694000001</v>
      </c>
      <c r="H38" s="106">
        <f t="shared" si="2"/>
        <v>6860.376927825001</v>
      </c>
      <c r="I38" s="106">
        <f t="shared" si="2"/>
        <v>7030.8053313</v>
      </c>
      <c r="J38" s="106">
        <f t="shared" si="2"/>
        <v>7099.214844750002</v>
      </c>
      <c r="K38" s="106">
        <f t="shared" si="2"/>
        <v>6822.7421703</v>
      </c>
      <c r="L38" s="106">
        <f t="shared" si="2"/>
        <v>7031.860734525</v>
      </c>
      <c r="M38" s="106">
        <f t="shared" si="2"/>
        <v>6873.624016800001</v>
      </c>
      <c r="N38" s="106">
        <f t="shared" si="2"/>
        <v>7027.870684875</v>
      </c>
      <c r="O38" s="107">
        <f>SUM(C38:N38)</f>
        <v>83137.44311122502</v>
      </c>
      <c r="P38" s="186"/>
      <c r="Q38" t="s">
        <v>145</v>
      </c>
      <c r="U38"/>
    </row>
    <row r="39" spans="1:21" ht="15">
      <c r="A39" s="104">
        <f>A34</f>
        <v>318.3</v>
      </c>
      <c r="B39" t="s">
        <v>104</v>
      </c>
      <c r="C39" s="108">
        <f>C37*$A$34/1000</f>
        <v>6970.8053313</v>
      </c>
      <c r="D39" s="109">
        <f>D37*$A$34/1000</f>
        <v>6548.12218845</v>
      </c>
      <c r="E39" s="109">
        <f>E37*$A$34/1000</f>
        <v>7029.299401875001</v>
      </c>
      <c r="F39" s="109">
        <f>F37*$A$34/1000</f>
        <v>6547.066785225001</v>
      </c>
      <c r="G39" s="109">
        <f>G37*$A$34/1000</f>
        <v>6995.654694000001</v>
      </c>
      <c r="H39" s="109">
        <f aca="true" t="shared" si="3" ref="H39:N39">H37*$A$34/1000</f>
        <v>6800.376927825001</v>
      </c>
      <c r="I39" s="109">
        <f t="shared" si="3"/>
        <v>6970.8053313</v>
      </c>
      <c r="J39" s="109">
        <f t="shared" si="3"/>
        <v>7039.214844750002</v>
      </c>
      <c r="K39" s="109">
        <f t="shared" si="3"/>
        <v>6762.7421703</v>
      </c>
      <c r="L39" s="109">
        <f t="shared" si="3"/>
        <v>6971.860734525</v>
      </c>
      <c r="M39" s="109">
        <f t="shared" si="3"/>
        <v>6813.624016800001</v>
      </c>
      <c r="N39" s="109">
        <f t="shared" si="3"/>
        <v>6967.870684875</v>
      </c>
      <c r="O39" s="110">
        <f>SUM(C39:N39)</f>
        <v>82417.44311122502</v>
      </c>
      <c r="P39" s="186">
        <f>O39/O38</f>
        <v>0.9913396422471551</v>
      </c>
      <c r="Q39" t="s">
        <v>104</v>
      </c>
      <c r="U39"/>
    </row>
    <row r="40" spans="1:21" ht="15">
      <c r="A40" s="83">
        <v>60</v>
      </c>
      <c r="B40" t="s">
        <v>60</v>
      </c>
      <c r="C40" s="111">
        <f>$A$40</f>
        <v>60</v>
      </c>
      <c r="D40" s="112">
        <f aca="true" t="shared" si="4" ref="D40:N40">$A$40</f>
        <v>60</v>
      </c>
      <c r="E40" s="112">
        <f t="shared" si="4"/>
        <v>60</v>
      </c>
      <c r="F40" s="112">
        <f t="shared" si="4"/>
        <v>60</v>
      </c>
      <c r="G40" s="112">
        <f t="shared" si="4"/>
        <v>60</v>
      </c>
      <c r="H40" s="112">
        <f t="shared" si="4"/>
        <v>60</v>
      </c>
      <c r="I40" s="112">
        <f t="shared" si="4"/>
        <v>60</v>
      </c>
      <c r="J40" s="112">
        <f t="shared" si="4"/>
        <v>60</v>
      </c>
      <c r="K40" s="112">
        <f t="shared" si="4"/>
        <v>60</v>
      </c>
      <c r="L40" s="112">
        <f t="shared" si="4"/>
        <v>60</v>
      </c>
      <c r="M40" s="112">
        <f t="shared" si="4"/>
        <v>60</v>
      </c>
      <c r="N40" s="112">
        <f t="shared" si="4"/>
        <v>60</v>
      </c>
      <c r="O40" s="107">
        <f aca="true" t="shared" si="5" ref="O40:O47">SUM(C40:N40)</f>
        <v>720</v>
      </c>
      <c r="P40" s="186">
        <f>O40/O38</f>
        <v>0.008660357752844907</v>
      </c>
      <c r="Q40" t="s">
        <v>147</v>
      </c>
      <c r="U40"/>
    </row>
    <row r="41" spans="2:21" ht="15">
      <c r="B41" t="s">
        <v>109</v>
      </c>
      <c r="C41" s="178">
        <f>'B21'!C41</f>
        <v>30</v>
      </c>
      <c r="D41" s="112">
        <f>$C$41</f>
        <v>30</v>
      </c>
      <c r="E41" s="112">
        <f aca="true" t="shared" si="6" ref="E41:N41">$C$41</f>
        <v>30</v>
      </c>
      <c r="F41" s="112">
        <f t="shared" si="6"/>
        <v>30</v>
      </c>
      <c r="G41" s="112">
        <f t="shared" si="6"/>
        <v>30</v>
      </c>
      <c r="H41" s="112">
        <f t="shared" si="6"/>
        <v>30</v>
      </c>
      <c r="I41" s="112">
        <f t="shared" si="6"/>
        <v>30</v>
      </c>
      <c r="J41" s="112">
        <f t="shared" si="6"/>
        <v>30</v>
      </c>
      <c r="K41" s="112">
        <f t="shared" si="6"/>
        <v>30</v>
      </c>
      <c r="L41" s="112">
        <f t="shared" si="6"/>
        <v>30</v>
      </c>
      <c r="M41" s="112">
        <f t="shared" si="6"/>
        <v>30</v>
      </c>
      <c r="N41" s="112">
        <f t="shared" si="6"/>
        <v>30</v>
      </c>
      <c r="O41" s="107"/>
      <c r="P41" s="186"/>
      <c r="U41"/>
    </row>
    <row r="42" spans="1:21" ht="15">
      <c r="A42" s="20" t="s">
        <v>84</v>
      </c>
      <c r="B42" s="20" t="s">
        <v>75</v>
      </c>
      <c r="C42" s="105">
        <f aca="true" t="shared" si="7" ref="C42:N42">SUM(C43:C47)</f>
        <v>3913.067038499999</v>
      </c>
      <c r="D42" s="106">
        <f t="shared" si="7"/>
        <v>3709.2283252499997</v>
      </c>
      <c r="E42" s="106">
        <f t="shared" si="7"/>
        <v>3941.2757718750004</v>
      </c>
      <c r="F42" s="106">
        <f t="shared" si="7"/>
        <v>3708.719357625</v>
      </c>
      <c r="G42" s="106">
        <f t="shared" si="7"/>
        <v>3925.0506300000006</v>
      </c>
      <c r="H42" s="106">
        <f t="shared" si="7"/>
        <v>3830.878034625</v>
      </c>
      <c r="I42" s="106">
        <f t="shared" si="7"/>
        <v>3913.067038499999</v>
      </c>
      <c r="J42" s="106">
        <f t="shared" si="7"/>
        <v>3946.057488750001</v>
      </c>
      <c r="K42" s="106">
        <f t="shared" si="7"/>
        <v>3812.7286934999997</v>
      </c>
      <c r="L42" s="106">
        <f t="shared" si="7"/>
        <v>3913.5760061250007</v>
      </c>
      <c r="M42" s="106">
        <f t="shared" si="7"/>
        <v>3837.266436</v>
      </c>
      <c r="N42" s="106">
        <f t="shared" si="7"/>
        <v>3911.6518068749997</v>
      </c>
      <c r="O42" s="107">
        <f t="shared" si="5"/>
        <v>46362.566627625</v>
      </c>
      <c r="P42" s="186"/>
      <c r="Q42" t="s">
        <v>75</v>
      </c>
      <c r="U42"/>
    </row>
    <row r="43" spans="1:21" ht="15">
      <c r="A43" s="82">
        <v>16800</v>
      </c>
      <c r="B43" s="18" t="s">
        <v>71</v>
      </c>
      <c r="C43" s="111">
        <f>C$41/1000*$A$43</f>
        <v>504</v>
      </c>
      <c r="D43" s="112">
        <f aca="true" t="shared" si="8" ref="D43:N43">D$41/1000*$A$43</f>
        <v>504</v>
      </c>
      <c r="E43" s="112">
        <f t="shared" si="8"/>
        <v>504</v>
      </c>
      <c r="F43" s="112">
        <f t="shared" si="8"/>
        <v>504</v>
      </c>
      <c r="G43" s="112">
        <f t="shared" si="8"/>
        <v>504</v>
      </c>
      <c r="H43" s="112">
        <f t="shared" si="8"/>
        <v>504</v>
      </c>
      <c r="I43" s="112">
        <f t="shared" si="8"/>
        <v>504</v>
      </c>
      <c r="J43" s="112">
        <f t="shared" si="8"/>
        <v>504</v>
      </c>
      <c r="K43" s="112">
        <f t="shared" si="8"/>
        <v>504</v>
      </c>
      <c r="L43" s="112">
        <f t="shared" si="8"/>
        <v>504</v>
      </c>
      <c r="M43" s="112">
        <f t="shared" si="8"/>
        <v>504</v>
      </c>
      <c r="N43" s="112">
        <f t="shared" si="8"/>
        <v>504</v>
      </c>
      <c r="O43" s="107">
        <f t="shared" si="5"/>
        <v>6048</v>
      </c>
      <c r="P43" s="187">
        <f>O43/$O$42</f>
        <v>0.13045006866372055</v>
      </c>
      <c r="Q43" t="s">
        <v>149</v>
      </c>
      <c r="U43"/>
    </row>
    <row r="44" spans="1:21" ht="15">
      <c r="A44" s="82">
        <v>1.06</v>
      </c>
      <c r="B44" s="18" t="s">
        <v>72</v>
      </c>
      <c r="C44" s="111">
        <f>C$41*$A$44</f>
        <v>31.8</v>
      </c>
      <c r="D44" s="112">
        <f aca="true" t="shared" si="9" ref="D44:N44">D$41*$A$44</f>
        <v>31.8</v>
      </c>
      <c r="E44" s="112">
        <f t="shared" si="9"/>
        <v>31.8</v>
      </c>
      <c r="F44" s="112">
        <f t="shared" si="9"/>
        <v>31.8</v>
      </c>
      <c r="G44" s="112">
        <f t="shared" si="9"/>
        <v>31.8</v>
      </c>
      <c r="H44" s="112">
        <f t="shared" si="9"/>
        <v>31.8</v>
      </c>
      <c r="I44" s="112">
        <f t="shared" si="9"/>
        <v>31.8</v>
      </c>
      <c r="J44" s="112">
        <f t="shared" si="9"/>
        <v>31.8</v>
      </c>
      <c r="K44" s="112">
        <f t="shared" si="9"/>
        <v>31.8</v>
      </c>
      <c r="L44" s="112">
        <f t="shared" si="9"/>
        <v>31.8</v>
      </c>
      <c r="M44" s="112">
        <f t="shared" si="9"/>
        <v>31.8</v>
      </c>
      <c r="N44" s="112">
        <f t="shared" si="9"/>
        <v>31.8</v>
      </c>
      <c r="O44" s="107">
        <f t="shared" si="5"/>
        <v>381.6000000000001</v>
      </c>
      <c r="P44" s="187">
        <f>O44/$O$42</f>
        <v>0.008230778141877608</v>
      </c>
      <c r="Q44" t="s">
        <v>148</v>
      </c>
      <c r="U44"/>
    </row>
    <row r="45" spans="1:21" ht="15">
      <c r="A45" s="83">
        <v>147</v>
      </c>
      <c r="B45" t="s">
        <v>74</v>
      </c>
      <c r="C45" s="113">
        <f>C37/1000*$A$45</f>
        <v>3219.3163169999993</v>
      </c>
      <c r="D45" s="114">
        <f aca="true" t="shared" si="10" ref="D45:N45">D37/1000*$A$45</f>
        <v>3024.1092105</v>
      </c>
      <c r="E45" s="114">
        <f t="shared" si="10"/>
        <v>3246.3305437500003</v>
      </c>
      <c r="F45" s="114">
        <f t="shared" si="10"/>
        <v>3023.62179525</v>
      </c>
      <c r="G45" s="114">
        <f t="shared" si="10"/>
        <v>3230.7924600000006</v>
      </c>
      <c r="H45" s="114">
        <f t="shared" si="10"/>
        <v>3140.60762925</v>
      </c>
      <c r="I45" s="114">
        <f t="shared" si="10"/>
        <v>3219.3163169999993</v>
      </c>
      <c r="J45" s="114">
        <f t="shared" si="10"/>
        <v>3250.909777500001</v>
      </c>
      <c r="K45" s="114">
        <f t="shared" si="10"/>
        <v>3123.2268269999995</v>
      </c>
      <c r="L45" s="114">
        <f t="shared" si="10"/>
        <v>3219.8037322500004</v>
      </c>
      <c r="M45" s="114">
        <f t="shared" si="10"/>
        <v>3146.725512</v>
      </c>
      <c r="N45" s="114">
        <f t="shared" si="10"/>
        <v>3217.96101375</v>
      </c>
      <c r="O45" s="110">
        <f t="shared" si="5"/>
        <v>38062.721135249994</v>
      </c>
      <c r="P45" s="187">
        <f>O45/$O$42</f>
        <v>0.820979594183434</v>
      </c>
      <c r="Q45" t="s">
        <v>168</v>
      </c>
      <c r="U45"/>
    </row>
    <row r="46" spans="1:33" s="18" customFormat="1" ht="15">
      <c r="A46" s="82">
        <v>6.5</v>
      </c>
      <c r="B46" s="18" t="s">
        <v>110</v>
      </c>
      <c r="C46" s="121">
        <f>C37/1000*$A$46</f>
        <v>142.35072149999996</v>
      </c>
      <c r="D46" s="120">
        <f aca="true" t="shared" si="11" ref="D46:N46">D37/1000*$A$46</f>
        <v>133.71911475</v>
      </c>
      <c r="E46" s="120">
        <f t="shared" si="11"/>
        <v>143.545228125</v>
      </c>
      <c r="F46" s="120">
        <f t="shared" si="11"/>
        <v>133.69756237500002</v>
      </c>
      <c r="G46" s="120">
        <f t="shared" si="11"/>
        <v>142.85817000000003</v>
      </c>
      <c r="H46" s="120">
        <f t="shared" si="11"/>
        <v>138.87040537500002</v>
      </c>
      <c r="I46" s="120">
        <f t="shared" si="11"/>
        <v>142.35072149999996</v>
      </c>
      <c r="J46" s="120">
        <f t="shared" si="11"/>
        <v>143.74771125000004</v>
      </c>
      <c r="K46" s="120">
        <f t="shared" si="11"/>
        <v>138.10186649999997</v>
      </c>
      <c r="L46" s="120">
        <f t="shared" si="11"/>
        <v>142.37227387500002</v>
      </c>
      <c r="M46" s="120">
        <f t="shared" si="11"/>
        <v>139.140924</v>
      </c>
      <c r="N46" s="120">
        <f t="shared" si="11"/>
        <v>142.290793125</v>
      </c>
      <c r="O46" s="122">
        <f>SUM(C46:N46)</f>
        <v>1683.0454923749999</v>
      </c>
      <c r="P46" s="187">
        <f>O46/$O$42</f>
        <v>0.036301818790423955</v>
      </c>
      <c r="Q46" t="s">
        <v>150</v>
      </c>
      <c r="S46" s="71"/>
      <c r="T46" s="71"/>
      <c r="U46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21" ht="15.75" thickBot="1">
      <c r="A47" s="83">
        <v>15.6</v>
      </c>
      <c r="B47" t="s">
        <v>60</v>
      </c>
      <c r="C47" s="115">
        <f>$A$47</f>
        <v>15.6</v>
      </c>
      <c r="D47" s="116">
        <f aca="true" t="shared" si="12" ref="D47:N47">$A$47</f>
        <v>15.6</v>
      </c>
      <c r="E47" s="116">
        <f t="shared" si="12"/>
        <v>15.6</v>
      </c>
      <c r="F47" s="116">
        <f t="shared" si="12"/>
        <v>15.6</v>
      </c>
      <c r="G47" s="116">
        <f t="shared" si="12"/>
        <v>15.6</v>
      </c>
      <c r="H47" s="116">
        <f t="shared" si="12"/>
        <v>15.6</v>
      </c>
      <c r="I47" s="116">
        <f t="shared" si="12"/>
        <v>15.6</v>
      </c>
      <c r="J47" s="116">
        <f t="shared" si="12"/>
        <v>15.6</v>
      </c>
      <c r="K47" s="116">
        <f t="shared" si="12"/>
        <v>15.6</v>
      </c>
      <c r="L47" s="116">
        <f t="shared" si="12"/>
        <v>15.6</v>
      </c>
      <c r="M47" s="116">
        <f t="shared" si="12"/>
        <v>15.6</v>
      </c>
      <c r="N47" s="116">
        <f t="shared" si="12"/>
        <v>15.6</v>
      </c>
      <c r="O47" s="117">
        <f t="shared" si="5"/>
        <v>187.19999999999996</v>
      </c>
      <c r="P47" s="187">
        <f>O47/$O$42</f>
        <v>0.004037740220543731</v>
      </c>
      <c r="Q47" s="18" t="s">
        <v>147</v>
      </c>
      <c r="U47" s="18"/>
    </row>
    <row r="48" spans="3:15" ht="15">
      <c r="C48" s="18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2:15" ht="15">
      <c r="B49" s="20" t="s">
        <v>88</v>
      </c>
      <c r="C49" s="118">
        <f>C38+C42</f>
        <v>10943.8723698</v>
      </c>
      <c r="D49" s="118">
        <f aca="true" t="shared" si="13" ref="D49:O49">D38+D42</f>
        <v>10317.3505137</v>
      </c>
      <c r="E49" s="118">
        <f t="shared" si="13"/>
        <v>11030.575173750001</v>
      </c>
      <c r="F49" s="118">
        <f t="shared" si="13"/>
        <v>10315.78614285</v>
      </c>
      <c r="G49" s="118">
        <f t="shared" si="13"/>
        <v>10980.705324000002</v>
      </c>
      <c r="H49" s="118">
        <f t="shared" si="13"/>
        <v>10691.25496245</v>
      </c>
      <c r="I49" s="118">
        <f t="shared" si="13"/>
        <v>10943.8723698</v>
      </c>
      <c r="J49" s="118">
        <f t="shared" si="13"/>
        <v>11045.272333500003</v>
      </c>
      <c r="K49" s="118">
        <f t="shared" si="13"/>
        <v>10635.4708638</v>
      </c>
      <c r="L49" s="118">
        <f t="shared" si="13"/>
        <v>10945.43674065</v>
      </c>
      <c r="M49" s="118">
        <f t="shared" si="13"/>
        <v>10710.890452800002</v>
      </c>
      <c r="N49" s="118">
        <f t="shared" si="13"/>
        <v>10939.52249175</v>
      </c>
      <c r="O49" s="118">
        <f t="shared" si="13"/>
        <v>129500.00973885001</v>
      </c>
    </row>
    <row r="50" spans="3:15" ht="15">
      <c r="C50" s="59"/>
      <c r="D50" s="22"/>
      <c r="E50" s="59"/>
      <c r="F50" s="22"/>
      <c r="G50" s="22"/>
      <c r="H50" s="22"/>
      <c r="I50" s="22"/>
      <c r="J50" s="63"/>
      <c r="K50" s="63"/>
      <c r="L50" s="63"/>
      <c r="M50" s="63"/>
      <c r="N50" s="63"/>
      <c r="O50" s="63"/>
    </row>
    <row r="51" spans="3:15" ht="15">
      <c r="C51" s="22"/>
      <c r="D51" s="22"/>
      <c r="E51" s="22"/>
      <c r="F51" s="22"/>
      <c r="G51" s="22"/>
      <c r="H51" s="22"/>
      <c r="I51" s="22"/>
      <c r="J51" s="64"/>
      <c r="K51" s="64"/>
      <c r="L51" s="64"/>
      <c r="M51" s="64"/>
      <c r="N51" s="64"/>
      <c r="O51" s="64"/>
    </row>
    <row r="52" spans="13:15" ht="15">
      <c r="M52" s="16"/>
      <c r="O52" s="16"/>
    </row>
    <row r="57" ht="15">
      <c r="Q57" s="18"/>
    </row>
  </sheetData>
  <sheetProtection/>
  <mergeCells count="11">
    <mergeCell ref="L2:M2"/>
    <mergeCell ref="J2:K2"/>
    <mergeCell ref="P36:T36"/>
    <mergeCell ref="N2:O2"/>
    <mergeCell ref="P2:Q2"/>
    <mergeCell ref="D1:H1"/>
    <mergeCell ref="D2:E2"/>
    <mergeCell ref="F2:G2"/>
    <mergeCell ref="H2:I2"/>
    <mergeCell ref="C29:D29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31">
      <selection activeCell="R24" sqref="R24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33" width="13.00390625" style="0" customWidth="1"/>
    <col min="45" max="45" width="12.140625" style="0" customWidth="1"/>
  </cols>
  <sheetData>
    <row r="1" spans="3:65" ht="15.75" thickBot="1">
      <c r="C1" s="206" t="s">
        <v>93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S1" s="206" t="s">
        <v>94</v>
      </c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I1" s="209" t="s">
        <v>95</v>
      </c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Y1" s="209" t="s">
        <v>96</v>
      </c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</row>
    <row r="2" spans="3:65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2"/>
      <c r="AD2" s="202" t="s">
        <v>5</v>
      </c>
      <c r="AE2" s="202"/>
      <c r="AF2" s="202" t="s">
        <v>6</v>
      </c>
      <c r="AG2" s="205"/>
      <c r="AI2" s="45"/>
      <c r="AJ2" s="202" t="s">
        <v>0</v>
      </c>
      <c r="AK2" s="202"/>
      <c r="AL2" s="202" t="s">
        <v>1</v>
      </c>
      <c r="AM2" s="202"/>
      <c r="AN2" s="202" t="s">
        <v>2</v>
      </c>
      <c r="AO2" s="202"/>
      <c r="AP2" s="202" t="s">
        <v>3</v>
      </c>
      <c r="AQ2" s="202"/>
      <c r="AR2" s="202" t="s">
        <v>4</v>
      </c>
      <c r="AS2" s="202"/>
      <c r="AT2" s="202" t="s">
        <v>5</v>
      </c>
      <c r="AU2" s="202"/>
      <c r="AV2" s="202" t="s">
        <v>6</v>
      </c>
      <c r="AW2" s="205"/>
      <c r="AY2" s="45"/>
      <c r="AZ2" s="202" t="s">
        <v>0</v>
      </c>
      <c r="BA2" s="202"/>
      <c r="BB2" s="202" t="s">
        <v>1</v>
      </c>
      <c r="BC2" s="202"/>
      <c r="BD2" s="202" t="s">
        <v>2</v>
      </c>
      <c r="BE2" s="202"/>
      <c r="BF2" s="202" t="s">
        <v>3</v>
      </c>
      <c r="BG2" s="202"/>
      <c r="BH2" s="202" t="s">
        <v>4</v>
      </c>
      <c r="BI2" s="202"/>
      <c r="BJ2" s="202" t="s">
        <v>5</v>
      </c>
      <c r="BK2" s="202"/>
      <c r="BL2" s="202" t="s">
        <v>6</v>
      </c>
      <c r="BM2" s="205"/>
    </row>
    <row r="3" spans="3:65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I3" s="46" t="s">
        <v>7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4" t="s">
        <v>122</v>
      </c>
      <c r="AP3" s="44" t="s">
        <v>121</v>
      </c>
      <c r="AQ3" s="44" t="s">
        <v>122</v>
      </c>
      <c r="AR3" s="44" t="s">
        <v>121</v>
      </c>
      <c r="AS3" s="44" t="s">
        <v>122</v>
      </c>
      <c r="AT3" s="44" t="s">
        <v>121</v>
      </c>
      <c r="AU3" s="44" t="s">
        <v>122</v>
      </c>
      <c r="AV3" s="44" t="s">
        <v>121</v>
      </c>
      <c r="AW3" s="47" t="s">
        <v>122</v>
      </c>
      <c r="AY3" s="46" t="s">
        <v>7</v>
      </c>
      <c r="AZ3" s="44" t="s">
        <v>121</v>
      </c>
      <c r="BA3" s="44" t="s">
        <v>122</v>
      </c>
      <c r="BB3" s="44" t="s">
        <v>121</v>
      </c>
      <c r="BC3" s="44" t="s">
        <v>122</v>
      </c>
      <c r="BD3" s="44" t="s">
        <v>121</v>
      </c>
      <c r="BE3" s="44" t="s">
        <v>122</v>
      </c>
      <c r="BF3" s="44" t="s">
        <v>121</v>
      </c>
      <c r="BG3" s="44" t="s">
        <v>122</v>
      </c>
      <c r="BH3" s="44" t="s">
        <v>121</v>
      </c>
      <c r="BI3" s="44" t="s">
        <v>122</v>
      </c>
      <c r="BJ3" s="44" t="s">
        <v>121</v>
      </c>
      <c r="BK3" s="44" t="s">
        <v>122</v>
      </c>
      <c r="BL3" s="44" t="s">
        <v>121</v>
      </c>
      <c r="BM3" s="47" t="s">
        <v>122</v>
      </c>
    </row>
    <row r="4" spans="3:65" ht="15">
      <c r="C4" s="48" t="s">
        <v>8</v>
      </c>
      <c r="D4" s="72">
        <f>$J$30</f>
        <v>2</v>
      </c>
      <c r="E4" s="128">
        <v>36.416</v>
      </c>
      <c r="F4" s="72">
        <f>$J$30</f>
        <v>2</v>
      </c>
      <c r="G4" s="128">
        <v>35.724</v>
      </c>
      <c r="H4" s="72">
        <f>$J$30</f>
        <v>2</v>
      </c>
      <c r="I4" s="128">
        <v>38.082</v>
      </c>
      <c r="J4" s="72">
        <f>$J$30</f>
        <v>2</v>
      </c>
      <c r="K4" s="128">
        <v>42.936</v>
      </c>
      <c r="L4" s="72">
        <f>$J$30</f>
        <v>2</v>
      </c>
      <c r="M4" s="130">
        <v>42.2</v>
      </c>
      <c r="N4" s="72">
        <f>$J$30</f>
        <v>2</v>
      </c>
      <c r="O4" s="130">
        <v>37.708</v>
      </c>
      <c r="P4" s="72">
        <f>$J$30</f>
        <v>2</v>
      </c>
      <c r="Q4" s="132">
        <v>43.138</v>
      </c>
      <c r="S4" s="48" t="s">
        <v>8</v>
      </c>
      <c r="T4" s="72">
        <f>$J$30</f>
        <v>2</v>
      </c>
      <c r="U4" s="79">
        <f>$E4</f>
        <v>36.416</v>
      </c>
      <c r="V4" s="72">
        <f>$J$30</f>
        <v>2</v>
      </c>
      <c r="W4" s="79">
        <f>$G4</f>
        <v>35.724</v>
      </c>
      <c r="X4" s="72">
        <f>$J$30</f>
        <v>2</v>
      </c>
      <c r="Y4" s="79">
        <f>$I4</f>
        <v>38.082</v>
      </c>
      <c r="Z4" s="72">
        <f>$J$30</f>
        <v>2</v>
      </c>
      <c r="AA4" s="79">
        <f>$K4</f>
        <v>42.936</v>
      </c>
      <c r="AB4" s="72">
        <f>$J$30</f>
        <v>2</v>
      </c>
      <c r="AC4" s="43">
        <f>$M4</f>
        <v>42.2</v>
      </c>
      <c r="AD4" s="72">
        <f>$J$30</f>
        <v>2</v>
      </c>
      <c r="AE4" s="43">
        <f>$O4</f>
        <v>37.708</v>
      </c>
      <c r="AF4" s="72">
        <f>$J$30</f>
        <v>2</v>
      </c>
      <c r="AG4" s="65">
        <f>$Q4</f>
        <v>43.138</v>
      </c>
      <c r="AI4" s="48" t="s">
        <v>8</v>
      </c>
      <c r="AJ4" s="72">
        <f>$J$30</f>
        <v>2</v>
      </c>
      <c r="AK4" s="79">
        <f>$E4</f>
        <v>36.416</v>
      </c>
      <c r="AL4" s="72">
        <f>$J$30</f>
        <v>2</v>
      </c>
      <c r="AM4" s="79">
        <f>$G4</f>
        <v>35.724</v>
      </c>
      <c r="AN4" s="72">
        <f>$J$30</f>
        <v>2</v>
      </c>
      <c r="AO4" s="79">
        <f>$I4</f>
        <v>38.082</v>
      </c>
      <c r="AP4" s="72">
        <f>$J$30</f>
        <v>2</v>
      </c>
      <c r="AQ4" s="79">
        <f>$K4</f>
        <v>42.936</v>
      </c>
      <c r="AR4" s="72">
        <f>$J$30</f>
        <v>2</v>
      </c>
      <c r="AS4" s="43">
        <f>$M4</f>
        <v>42.2</v>
      </c>
      <c r="AT4" s="72">
        <f>$J$30</f>
        <v>2</v>
      </c>
      <c r="AU4" s="43">
        <f>$O4</f>
        <v>37.708</v>
      </c>
      <c r="AV4" s="72">
        <f>$J$30</f>
        <v>2</v>
      </c>
      <c r="AW4" s="65">
        <f>$Q4</f>
        <v>43.138</v>
      </c>
      <c r="AY4" s="48" t="s">
        <v>8</v>
      </c>
      <c r="AZ4" s="72">
        <f>$J$30</f>
        <v>2</v>
      </c>
      <c r="BA4" s="79">
        <f>$E4</f>
        <v>36.416</v>
      </c>
      <c r="BB4" s="72">
        <f>$J$30</f>
        <v>2</v>
      </c>
      <c r="BC4" s="79">
        <f>$G4</f>
        <v>35.724</v>
      </c>
      <c r="BD4" s="72">
        <f>$J$30</f>
        <v>2</v>
      </c>
      <c r="BE4" s="79">
        <f>$I4</f>
        <v>38.082</v>
      </c>
      <c r="BF4" s="72">
        <f>$J$30</f>
        <v>2</v>
      </c>
      <c r="BG4" s="79">
        <f>$K4</f>
        <v>42.936</v>
      </c>
      <c r="BH4" s="72">
        <f>$J$30</f>
        <v>2</v>
      </c>
      <c r="BI4" s="43">
        <f>$M4</f>
        <v>42.2</v>
      </c>
      <c r="BJ4" s="72">
        <f>$J$30</f>
        <v>2</v>
      </c>
      <c r="BK4" s="43">
        <f>$O4</f>
        <v>37.708</v>
      </c>
      <c r="BL4" s="72">
        <f>$J$30</f>
        <v>2</v>
      </c>
      <c r="BM4" s="65">
        <f>$Q4</f>
        <v>43.138</v>
      </c>
    </row>
    <row r="5" spans="3:65" ht="15">
      <c r="C5" s="48" t="s">
        <v>9</v>
      </c>
      <c r="D5" s="72">
        <f aca="true" t="shared" si="0" ref="D5:P11">$J$30</f>
        <v>2</v>
      </c>
      <c r="E5" s="128">
        <v>36.562</v>
      </c>
      <c r="F5" s="72">
        <f t="shared" si="0"/>
        <v>2</v>
      </c>
      <c r="G5" s="128">
        <v>39.858</v>
      </c>
      <c r="H5" s="72">
        <f t="shared" si="0"/>
        <v>2</v>
      </c>
      <c r="I5" s="128">
        <v>38.758</v>
      </c>
      <c r="J5" s="72">
        <f t="shared" si="0"/>
        <v>2</v>
      </c>
      <c r="K5" s="128">
        <v>42.78</v>
      </c>
      <c r="L5" s="72">
        <f t="shared" si="0"/>
        <v>2</v>
      </c>
      <c r="M5" s="130">
        <v>42.038</v>
      </c>
      <c r="N5" s="72">
        <f t="shared" si="0"/>
        <v>2</v>
      </c>
      <c r="O5" s="130">
        <v>39.364</v>
      </c>
      <c r="P5" s="72">
        <f t="shared" si="0"/>
        <v>2</v>
      </c>
      <c r="Q5" s="132">
        <v>44.446</v>
      </c>
      <c r="S5" s="48" t="s">
        <v>9</v>
      </c>
      <c r="T5" s="72">
        <f aca="true" t="shared" si="1" ref="T5:AF11">$J$30</f>
        <v>2</v>
      </c>
      <c r="U5" s="79">
        <f aca="true" t="shared" si="2" ref="U5:U27">$E5</f>
        <v>36.562</v>
      </c>
      <c r="V5" s="72">
        <f t="shared" si="1"/>
        <v>2</v>
      </c>
      <c r="W5" s="79">
        <f aca="true" t="shared" si="3" ref="W5:W27">$G5</f>
        <v>39.858</v>
      </c>
      <c r="X5" s="72">
        <f t="shared" si="1"/>
        <v>2</v>
      </c>
      <c r="Y5" s="79">
        <f aca="true" t="shared" si="4" ref="Y5:Y27">$I5</f>
        <v>38.758</v>
      </c>
      <c r="Z5" s="72">
        <f t="shared" si="1"/>
        <v>2</v>
      </c>
      <c r="AA5" s="79">
        <f aca="true" t="shared" si="5" ref="AA5:AA27">$K5</f>
        <v>42.78</v>
      </c>
      <c r="AB5" s="72">
        <f t="shared" si="1"/>
        <v>2</v>
      </c>
      <c r="AC5" s="43">
        <f aca="true" t="shared" si="6" ref="AC5:AC27">$M5</f>
        <v>42.038</v>
      </c>
      <c r="AD5" s="72">
        <f t="shared" si="1"/>
        <v>2</v>
      </c>
      <c r="AE5" s="43">
        <f aca="true" t="shared" si="7" ref="AE5:AE27">$O5</f>
        <v>39.364</v>
      </c>
      <c r="AF5" s="72">
        <f t="shared" si="1"/>
        <v>2</v>
      </c>
      <c r="AG5" s="65">
        <f aca="true" t="shared" si="8" ref="AG5:AG27">$Q5</f>
        <v>44.446</v>
      </c>
      <c r="AI5" s="48" t="s">
        <v>9</v>
      </c>
      <c r="AJ5" s="72">
        <f aca="true" t="shared" si="9" ref="AJ5:AV11">$J$30</f>
        <v>2</v>
      </c>
      <c r="AK5" s="79">
        <f aca="true" t="shared" si="10" ref="AK5:AK27">$E5</f>
        <v>36.562</v>
      </c>
      <c r="AL5" s="72">
        <f t="shared" si="9"/>
        <v>2</v>
      </c>
      <c r="AM5" s="79">
        <f aca="true" t="shared" si="11" ref="AM5:AM27">$G5</f>
        <v>39.858</v>
      </c>
      <c r="AN5" s="72">
        <f t="shared" si="9"/>
        <v>2</v>
      </c>
      <c r="AO5" s="79">
        <f aca="true" t="shared" si="12" ref="AO5:AO27">$I5</f>
        <v>38.758</v>
      </c>
      <c r="AP5" s="72">
        <f t="shared" si="9"/>
        <v>2</v>
      </c>
      <c r="AQ5" s="79">
        <f aca="true" t="shared" si="13" ref="AQ5:AQ27">$K5</f>
        <v>42.78</v>
      </c>
      <c r="AR5" s="72">
        <f t="shared" si="9"/>
        <v>2</v>
      </c>
      <c r="AS5" s="43">
        <f aca="true" t="shared" si="14" ref="AS5:AS27">$M5</f>
        <v>42.038</v>
      </c>
      <c r="AT5" s="72">
        <f t="shared" si="9"/>
        <v>2</v>
      </c>
      <c r="AU5" s="43">
        <f aca="true" t="shared" si="15" ref="AU5:AU27">$O5</f>
        <v>39.364</v>
      </c>
      <c r="AV5" s="72">
        <f t="shared" si="9"/>
        <v>2</v>
      </c>
      <c r="AW5" s="65">
        <f aca="true" t="shared" si="16" ref="AW5:AW27">$Q5</f>
        <v>44.446</v>
      </c>
      <c r="AY5" s="48" t="s">
        <v>9</v>
      </c>
      <c r="AZ5" s="72">
        <f aca="true" t="shared" si="17" ref="AZ5:BL11">$J$30</f>
        <v>2</v>
      </c>
      <c r="BA5" s="79">
        <f aca="true" t="shared" si="18" ref="BA5:BA27">$E5</f>
        <v>36.562</v>
      </c>
      <c r="BB5" s="72">
        <f t="shared" si="17"/>
        <v>2</v>
      </c>
      <c r="BC5" s="79">
        <f aca="true" t="shared" si="19" ref="BC5:BC27">$G5</f>
        <v>39.858</v>
      </c>
      <c r="BD5" s="72">
        <f t="shared" si="17"/>
        <v>2</v>
      </c>
      <c r="BE5" s="79">
        <f aca="true" t="shared" si="20" ref="BE5:BE27">$I5</f>
        <v>38.758</v>
      </c>
      <c r="BF5" s="72">
        <f t="shared" si="17"/>
        <v>2</v>
      </c>
      <c r="BG5" s="79">
        <f aca="true" t="shared" si="21" ref="BG5:BG27">$K5</f>
        <v>42.78</v>
      </c>
      <c r="BH5" s="72">
        <f t="shared" si="17"/>
        <v>2</v>
      </c>
      <c r="BI5" s="43">
        <f aca="true" t="shared" si="22" ref="BI5:BI27">$M5</f>
        <v>42.038</v>
      </c>
      <c r="BJ5" s="72">
        <f t="shared" si="17"/>
        <v>2</v>
      </c>
      <c r="BK5" s="43">
        <f aca="true" t="shared" si="23" ref="BK5:BK27">$O5</f>
        <v>39.364</v>
      </c>
      <c r="BL5" s="72">
        <f t="shared" si="17"/>
        <v>2</v>
      </c>
      <c r="BM5" s="65">
        <f aca="true" t="shared" si="24" ref="BM5:BM27">$Q5</f>
        <v>44.446</v>
      </c>
    </row>
    <row r="6" spans="3:65" ht="15">
      <c r="C6" s="48" t="s">
        <v>10</v>
      </c>
      <c r="D6" s="72">
        <f t="shared" si="0"/>
        <v>2</v>
      </c>
      <c r="E6" s="128">
        <v>35.944</v>
      </c>
      <c r="F6" s="72">
        <f t="shared" si="0"/>
        <v>2</v>
      </c>
      <c r="G6" s="128">
        <v>41.746</v>
      </c>
      <c r="H6" s="72">
        <f t="shared" si="0"/>
        <v>2</v>
      </c>
      <c r="I6" s="128">
        <v>37.878</v>
      </c>
      <c r="J6" s="72">
        <f t="shared" si="0"/>
        <v>2</v>
      </c>
      <c r="K6" s="128">
        <v>42.414</v>
      </c>
      <c r="L6" s="72">
        <f t="shared" si="0"/>
        <v>2</v>
      </c>
      <c r="M6" s="130">
        <v>42.312</v>
      </c>
      <c r="N6" s="72">
        <f t="shared" si="0"/>
        <v>2</v>
      </c>
      <c r="O6" s="130">
        <v>39.24</v>
      </c>
      <c r="P6" s="72">
        <f t="shared" si="0"/>
        <v>2</v>
      </c>
      <c r="Q6" s="132">
        <v>44.334</v>
      </c>
      <c r="S6" s="48" t="s">
        <v>10</v>
      </c>
      <c r="T6" s="72">
        <f t="shared" si="1"/>
        <v>2</v>
      </c>
      <c r="U6" s="79">
        <f t="shared" si="2"/>
        <v>35.944</v>
      </c>
      <c r="V6" s="72">
        <f t="shared" si="1"/>
        <v>2</v>
      </c>
      <c r="W6" s="79">
        <f t="shared" si="3"/>
        <v>41.746</v>
      </c>
      <c r="X6" s="72">
        <f t="shared" si="1"/>
        <v>2</v>
      </c>
      <c r="Y6" s="79">
        <f t="shared" si="4"/>
        <v>37.878</v>
      </c>
      <c r="Z6" s="72">
        <f t="shared" si="1"/>
        <v>2</v>
      </c>
      <c r="AA6" s="79">
        <f t="shared" si="5"/>
        <v>42.414</v>
      </c>
      <c r="AB6" s="72">
        <f t="shared" si="1"/>
        <v>2</v>
      </c>
      <c r="AC6" s="43">
        <f t="shared" si="6"/>
        <v>42.312</v>
      </c>
      <c r="AD6" s="72">
        <f t="shared" si="1"/>
        <v>2</v>
      </c>
      <c r="AE6" s="43">
        <f t="shared" si="7"/>
        <v>39.24</v>
      </c>
      <c r="AF6" s="72">
        <f t="shared" si="1"/>
        <v>2</v>
      </c>
      <c r="AG6" s="65">
        <f t="shared" si="8"/>
        <v>44.334</v>
      </c>
      <c r="AI6" s="48" t="s">
        <v>10</v>
      </c>
      <c r="AJ6" s="72">
        <f t="shared" si="9"/>
        <v>2</v>
      </c>
      <c r="AK6" s="79">
        <f t="shared" si="10"/>
        <v>35.944</v>
      </c>
      <c r="AL6" s="72">
        <f t="shared" si="9"/>
        <v>2</v>
      </c>
      <c r="AM6" s="79">
        <f t="shared" si="11"/>
        <v>41.746</v>
      </c>
      <c r="AN6" s="72">
        <f t="shared" si="9"/>
        <v>2</v>
      </c>
      <c r="AO6" s="79">
        <f t="shared" si="12"/>
        <v>37.878</v>
      </c>
      <c r="AP6" s="72">
        <f t="shared" si="9"/>
        <v>2</v>
      </c>
      <c r="AQ6" s="79">
        <f t="shared" si="13"/>
        <v>42.414</v>
      </c>
      <c r="AR6" s="72">
        <f t="shared" si="9"/>
        <v>2</v>
      </c>
      <c r="AS6" s="43">
        <f t="shared" si="14"/>
        <v>42.312</v>
      </c>
      <c r="AT6" s="72">
        <f t="shared" si="9"/>
        <v>2</v>
      </c>
      <c r="AU6" s="43">
        <f t="shared" si="15"/>
        <v>39.24</v>
      </c>
      <c r="AV6" s="72">
        <f t="shared" si="9"/>
        <v>2</v>
      </c>
      <c r="AW6" s="65">
        <f t="shared" si="16"/>
        <v>44.334</v>
      </c>
      <c r="AY6" s="48" t="s">
        <v>10</v>
      </c>
      <c r="AZ6" s="72">
        <f t="shared" si="17"/>
        <v>2</v>
      </c>
      <c r="BA6" s="79">
        <f t="shared" si="18"/>
        <v>35.944</v>
      </c>
      <c r="BB6" s="72">
        <f t="shared" si="17"/>
        <v>2</v>
      </c>
      <c r="BC6" s="79">
        <f t="shared" si="19"/>
        <v>41.746</v>
      </c>
      <c r="BD6" s="72">
        <f t="shared" si="17"/>
        <v>2</v>
      </c>
      <c r="BE6" s="79">
        <f t="shared" si="20"/>
        <v>37.878</v>
      </c>
      <c r="BF6" s="72">
        <f t="shared" si="17"/>
        <v>2</v>
      </c>
      <c r="BG6" s="79">
        <f t="shared" si="21"/>
        <v>42.414</v>
      </c>
      <c r="BH6" s="72">
        <f t="shared" si="17"/>
        <v>2</v>
      </c>
      <c r="BI6" s="43">
        <f t="shared" si="22"/>
        <v>42.312</v>
      </c>
      <c r="BJ6" s="72">
        <f t="shared" si="17"/>
        <v>2</v>
      </c>
      <c r="BK6" s="43">
        <f t="shared" si="23"/>
        <v>39.24</v>
      </c>
      <c r="BL6" s="72">
        <f t="shared" si="17"/>
        <v>2</v>
      </c>
      <c r="BM6" s="65">
        <f t="shared" si="24"/>
        <v>44.334</v>
      </c>
    </row>
    <row r="7" spans="3:65" ht="15">
      <c r="C7" s="48" t="s">
        <v>11</v>
      </c>
      <c r="D7" s="72">
        <f t="shared" si="0"/>
        <v>2</v>
      </c>
      <c r="E7" s="128">
        <v>36.004</v>
      </c>
      <c r="F7" s="72">
        <f t="shared" si="0"/>
        <v>2</v>
      </c>
      <c r="G7" s="128">
        <v>42.116</v>
      </c>
      <c r="H7" s="72">
        <f t="shared" si="0"/>
        <v>2</v>
      </c>
      <c r="I7" s="128">
        <v>38.718</v>
      </c>
      <c r="J7" s="72">
        <f t="shared" si="0"/>
        <v>2</v>
      </c>
      <c r="K7" s="128">
        <v>43.65</v>
      </c>
      <c r="L7" s="72">
        <f t="shared" si="0"/>
        <v>2</v>
      </c>
      <c r="M7" s="130">
        <v>41.91</v>
      </c>
      <c r="N7" s="72">
        <f t="shared" si="0"/>
        <v>2</v>
      </c>
      <c r="O7" s="130">
        <v>37.194</v>
      </c>
      <c r="P7" s="72">
        <f t="shared" si="0"/>
        <v>2</v>
      </c>
      <c r="Q7" s="132">
        <v>42.262</v>
      </c>
      <c r="S7" s="48" t="s">
        <v>11</v>
      </c>
      <c r="T7" s="72">
        <f t="shared" si="1"/>
        <v>2</v>
      </c>
      <c r="U7" s="79">
        <f t="shared" si="2"/>
        <v>36.004</v>
      </c>
      <c r="V7" s="72">
        <f t="shared" si="1"/>
        <v>2</v>
      </c>
      <c r="W7" s="79">
        <f t="shared" si="3"/>
        <v>42.116</v>
      </c>
      <c r="X7" s="72">
        <f t="shared" si="1"/>
        <v>2</v>
      </c>
      <c r="Y7" s="79">
        <f t="shared" si="4"/>
        <v>38.718</v>
      </c>
      <c r="Z7" s="72">
        <f t="shared" si="1"/>
        <v>2</v>
      </c>
      <c r="AA7" s="79">
        <f t="shared" si="5"/>
        <v>43.65</v>
      </c>
      <c r="AB7" s="72">
        <f t="shared" si="1"/>
        <v>2</v>
      </c>
      <c r="AC7" s="43">
        <f t="shared" si="6"/>
        <v>41.91</v>
      </c>
      <c r="AD7" s="72">
        <f t="shared" si="1"/>
        <v>2</v>
      </c>
      <c r="AE7" s="43">
        <f t="shared" si="7"/>
        <v>37.194</v>
      </c>
      <c r="AF7" s="72">
        <f t="shared" si="1"/>
        <v>2</v>
      </c>
      <c r="AG7" s="65">
        <f t="shared" si="8"/>
        <v>42.262</v>
      </c>
      <c r="AI7" s="48" t="s">
        <v>11</v>
      </c>
      <c r="AJ7" s="72">
        <f t="shared" si="9"/>
        <v>2</v>
      </c>
      <c r="AK7" s="79">
        <f t="shared" si="10"/>
        <v>36.004</v>
      </c>
      <c r="AL7" s="72">
        <f t="shared" si="9"/>
        <v>2</v>
      </c>
      <c r="AM7" s="79">
        <f t="shared" si="11"/>
        <v>42.116</v>
      </c>
      <c r="AN7" s="72">
        <f t="shared" si="9"/>
        <v>2</v>
      </c>
      <c r="AO7" s="79">
        <f t="shared" si="12"/>
        <v>38.718</v>
      </c>
      <c r="AP7" s="72">
        <f t="shared" si="9"/>
        <v>2</v>
      </c>
      <c r="AQ7" s="79">
        <f t="shared" si="13"/>
        <v>43.65</v>
      </c>
      <c r="AR7" s="72">
        <f t="shared" si="9"/>
        <v>2</v>
      </c>
      <c r="AS7" s="43">
        <f t="shared" si="14"/>
        <v>41.91</v>
      </c>
      <c r="AT7" s="72">
        <f t="shared" si="9"/>
        <v>2</v>
      </c>
      <c r="AU7" s="43">
        <f t="shared" si="15"/>
        <v>37.194</v>
      </c>
      <c r="AV7" s="72">
        <f t="shared" si="9"/>
        <v>2</v>
      </c>
      <c r="AW7" s="65">
        <f t="shared" si="16"/>
        <v>42.262</v>
      </c>
      <c r="AY7" s="48" t="s">
        <v>11</v>
      </c>
      <c r="AZ7" s="72">
        <f t="shared" si="17"/>
        <v>2</v>
      </c>
      <c r="BA7" s="79">
        <f t="shared" si="18"/>
        <v>36.004</v>
      </c>
      <c r="BB7" s="72">
        <f t="shared" si="17"/>
        <v>2</v>
      </c>
      <c r="BC7" s="79">
        <f t="shared" si="19"/>
        <v>42.116</v>
      </c>
      <c r="BD7" s="72">
        <f t="shared" si="17"/>
        <v>2</v>
      </c>
      <c r="BE7" s="79">
        <f t="shared" si="20"/>
        <v>38.718</v>
      </c>
      <c r="BF7" s="72">
        <f t="shared" si="17"/>
        <v>2</v>
      </c>
      <c r="BG7" s="79">
        <f t="shared" si="21"/>
        <v>43.65</v>
      </c>
      <c r="BH7" s="72">
        <f t="shared" si="17"/>
        <v>2</v>
      </c>
      <c r="BI7" s="43">
        <f t="shared" si="22"/>
        <v>41.91</v>
      </c>
      <c r="BJ7" s="72">
        <f t="shared" si="17"/>
        <v>2</v>
      </c>
      <c r="BK7" s="43">
        <f t="shared" si="23"/>
        <v>37.194</v>
      </c>
      <c r="BL7" s="72">
        <f t="shared" si="17"/>
        <v>2</v>
      </c>
      <c r="BM7" s="65">
        <f t="shared" si="24"/>
        <v>42.262</v>
      </c>
    </row>
    <row r="8" spans="3:65" ht="15">
      <c r="C8" s="48" t="s">
        <v>12</v>
      </c>
      <c r="D8" s="72">
        <f t="shared" si="0"/>
        <v>2</v>
      </c>
      <c r="E8" s="128">
        <v>37.066</v>
      </c>
      <c r="F8" s="72">
        <f t="shared" si="0"/>
        <v>2</v>
      </c>
      <c r="G8" s="128">
        <v>41.892</v>
      </c>
      <c r="H8" s="72">
        <f t="shared" si="0"/>
        <v>2</v>
      </c>
      <c r="I8" s="128">
        <v>38.074</v>
      </c>
      <c r="J8" s="72">
        <f t="shared" si="0"/>
        <v>2</v>
      </c>
      <c r="K8" s="128">
        <v>41.614</v>
      </c>
      <c r="L8" s="72">
        <f t="shared" si="0"/>
        <v>2</v>
      </c>
      <c r="M8" s="130">
        <v>42.24</v>
      </c>
      <c r="N8" s="72">
        <f t="shared" si="0"/>
        <v>2</v>
      </c>
      <c r="O8" s="130">
        <v>39.47</v>
      </c>
      <c r="P8" s="72">
        <f t="shared" si="0"/>
        <v>2</v>
      </c>
      <c r="Q8" s="132">
        <v>43.262</v>
      </c>
      <c r="S8" s="48" t="s">
        <v>12</v>
      </c>
      <c r="T8" s="72">
        <f t="shared" si="1"/>
        <v>2</v>
      </c>
      <c r="U8" s="79">
        <f t="shared" si="2"/>
        <v>37.066</v>
      </c>
      <c r="V8" s="72">
        <f t="shared" si="1"/>
        <v>2</v>
      </c>
      <c r="W8" s="79">
        <f t="shared" si="3"/>
        <v>41.892</v>
      </c>
      <c r="X8" s="72">
        <f t="shared" si="1"/>
        <v>2</v>
      </c>
      <c r="Y8" s="79">
        <f t="shared" si="4"/>
        <v>38.074</v>
      </c>
      <c r="Z8" s="72">
        <f t="shared" si="1"/>
        <v>2</v>
      </c>
      <c r="AA8" s="79">
        <f t="shared" si="5"/>
        <v>41.614</v>
      </c>
      <c r="AB8" s="72">
        <f t="shared" si="1"/>
        <v>2</v>
      </c>
      <c r="AC8" s="43">
        <f t="shared" si="6"/>
        <v>42.24</v>
      </c>
      <c r="AD8" s="72">
        <f t="shared" si="1"/>
        <v>2</v>
      </c>
      <c r="AE8" s="43">
        <f t="shared" si="7"/>
        <v>39.47</v>
      </c>
      <c r="AF8" s="72">
        <f t="shared" si="1"/>
        <v>2</v>
      </c>
      <c r="AG8" s="65">
        <f t="shared" si="8"/>
        <v>43.262</v>
      </c>
      <c r="AI8" s="48" t="s">
        <v>12</v>
      </c>
      <c r="AJ8" s="72">
        <f t="shared" si="9"/>
        <v>2</v>
      </c>
      <c r="AK8" s="79">
        <f t="shared" si="10"/>
        <v>37.066</v>
      </c>
      <c r="AL8" s="72">
        <f t="shared" si="9"/>
        <v>2</v>
      </c>
      <c r="AM8" s="79">
        <f t="shared" si="11"/>
        <v>41.892</v>
      </c>
      <c r="AN8" s="72">
        <f t="shared" si="9"/>
        <v>2</v>
      </c>
      <c r="AO8" s="79">
        <f t="shared" si="12"/>
        <v>38.074</v>
      </c>
      <c r="AP8" s="72">
        <f t="shared" si="9"/>
        <v>2</v>
      </c>
      <c r="AQ8" s="79">
        <f t="shared" si="13"/>
        <v>41.614</v>
      </c>
      <c r="AR8" s="72">
        <f t="shared" si="9"/>
        <v>2</v>
      </c>
      <c r="AS8" s="43">
        <f t="shared" si="14"/>
        <v>42.24</v>
      </c>
      <c r="AT8" s="72">
        <f t="shared" si="9"/>
        <v>2</v>
      </c>
      <c r="AU8" s="43">
        <f t="shared" si="15"/>
        <v>39.47</v>
      </c>
      <c r="AV8" s="72">
        <f t="shared" si="9"/>
        <v>2</v>
      </c>
      <c r="AW8" s="65">
        <f t="shared" si="16"/>
        <v>43.262</v>
      </c>
      <c r="AY8" s="48" t="s">
        <v>12</v>
      </c>
      <c r="AZ8" s="72">
        <f t="shared" si="17"/>
        <v>2</v>
      </c>
      <c r="BA8" s="79">
        <f t="shared" si="18"/>
        <v>37.066</v>
      </c>
      <c r="BB8" s="72">
        <f t="shared" si="17"/>
        <v>2</v>
      </c>
      <c r="BC8" s="79">
        <f t="shared" si="19"/>
        <v>41.892</v>
      </c>
      <c r="BD8" s="72">
        <f t="shared" si="17"/>
        <v>2</v>
      </c>
      <c r="BE8" s="79">
        <f t="shared" si="20"/>
        <v>38.074</v>
      </c>
      <c r="BF8" s="72">
        <f t="shared" si="17"/>
        <v>2</v>
      </c>
      <c r="BG8" s="79">
        <f t="shared" si="21"/>
        <v>41.614</v>
      </c>
      <c r="BH8" s="72">
        <f t="shared" si="17"/>
        <v>2</v>
      </c>
      <c r="BI8" s="43">
        <f t="shared" si="22"/>
        <v>42.24</v>
      </c>
      <c r="BJ8" s="72">
        <f t="shared" si="17"/>
        <v>2</v>
      </c>
      <c r="BK8" s="43">
        <f t="shared" si="23"/>
        <v>39.47</v>
      </c>
      <c r="BL8" s="72">
        <f t="shared" si="17"/>
        <v>2</v>
      </c>
      <c r="BM8" s="65">
        <f t="shared" si="24"/>
        <v>43.262</v>
      </c>
    </row>
    <row r="9" spans="3:65" ht="15">
      <c r="C9" s="48" t="s">
        <v>13</v>
      </c>
      <c r="D9" s="72">
        <f t="shared" si="0"/>
        <v>2</v>
      </c>
      <c r="E9" s="128">
        <v>37.75</v>
      </c>
      <c r="F9" s="72">
        <f t="shared" si="0"/>
        <v>2</v>
      </c>
      <c r="G9" s="128">
        <v>41.472</v>
      </c>
      <c r="H9" s="72">
        <f t="shared" si="0"/>
        <v>2</v>
      </c>
      <c r="I9" s="128">
        <v>40.088</v>
      </c>
      <c r="J9" s="72">
        <f t="shared" si="0"/>
        <v>2</v>
      </c>
      <c r="K9" s="128">
        <v>40.686</v>
      </c>
      <c r="L9" s="72">
        <f t="shared" si="0"/>
        <v>2</v>
      </c>
      <c r="M9" s="130">
        <v>41.928</v>
      </c>
      <c r="N9" s="72">
        <f t="shared" si="0"/>
        <v>2</v>
      </c>
      <c r="O9" s="130">
        <v>36.932</v>
      </c>
      <c r="P9" s="72">
        <f t="shared" si="0"/>
        <v>2</v>
      </c>
      <c r="Q9" s="132">
        <v>40.15</v>
      </c>
      <c r="S9" s="48" t="s">
        <v>13</v>
      </c>
      <c r="T9" s="72">
        <f t="shared" si="1"/>
        <v>2</v>
      </c>
      <c r="U9" s="79">
        <f t="shared" si="2"/>
        <v>37.75</v>
      </c>
      <c r="V9" s="72">
        <f t="shared" si="1"/>
        <v>2</v>
      </c>
      <c r="W9" s="79">
        <f t="shared" si="3"/>
        <v>41.472</v>
      </c>
      <c r="X9" s="72">
        <f t="shared" si="1"/>
        <v>2</v>
      </c>
      <c r="Y9" s="79">
        <f t="shared" si="4"/>
        <v>40.088</v>
      </c>
      <c r="Z9" s="72">
        <f t="shared" si="1"/>
        <v>2</v>
      </c>
      <c r="AA9" s="79">
        <f t="shared" si="5"/>
        <v>40.686</v>
      </c>
      <c r="AB9" s="72">
        <f t="shared" si="1"/>
        <v>2</v>
      </c>
      <c r="AC9" s="43">
        <f t="shared" si="6"/>
        <v>41.928</v>
      </c>
      <c r="AD9" s="72">
        <f t="shared" si="1"/>
        <v>2</v>
      </c>
      <c r="AE9" s="43">
        <f t="shared" si="7"/>
        <v>36.932</v>
      </c>
      <c r="AF9" s="72">
        <f t="shared" si="1"/>
        <v>2</v>
      </c>
      <c r="AG9" s="65">
        <f t="shared" si="8"/>
        <v>40.15</v>
      </c>
      <c r="AI9" s="48" t="s">
        <v>13</v>
      </c>
      <c r="AJ9" s="72">
        <f t="shared" si="9"/>
        <v>2</v>
      </c>
      <c r="AK9" s="79">
        <f t="shared" si="10"/>
        <v>37.75</v>
      </c>
      <c r="AL9" s="72">
        <f t="shared" si="9"/>
        <v>2</v>
      </c>
      <c r="AM9" s="79">
        <f t="shared" si="11"/>
        <v>41.472</v>
      </c>
      <c r="AN9" s="72">
        <f t="shared" si="9"/>
        <v>2</v>
      </c>
      <c r="AO9" s="79">
        <f t="shared" si="12"/>
        <v>40.088</v>
      </c>
      <c r="AP9" s="72">
        <f t="shared" si="9"/>
        <v>2</v>
      </c>
      <c r="AQ9" s="79">
        <f t="shared" si="13"/>
        <v>40.686</v>
      </c>
      <c r="AR9" s="72">
        <f t="shared" si="9"/>
        <v>2</v>
      </c>
      <c r="AS9" s="43">
        <f t="shared" si="14"/>
        <v>41.928</v>
      </c>
      <c r="AT9" s="72">
        <f t="shared" si="9"/>
        <v>2</v>
      </c>
      <c r="AU9" s="43">
        <f t="shared" si="15"/>
        <v>36.932</v>
      </c>
      <c r="AV9" s="72">
        <f t="shared" si="9"/>
        <v>2</v>
      </c>
      <c r="AW9" s="65">
        <f t="shared" si="16"/>
        <v>40.15</v>
      </c>
      <c r="AY9" s="48" t="s">
        <v>13</v>
      </c>
      <c r="AZ9" s="72">
        <f t="shared" si="17"/>
        <v>2</v>
      </c>
      <c r="BA9" s="79">
        <f t="shared" si="18"/>
        <v>37.75</v>
      </c>
      <c r="BB9" s="72">
        <f t="shared" si="17"/>
        <v>2</v>
      </c>
      <c r="BC9" s="79">
        <f t="shared" si="19"/>
        <v>41.472</v>
      </c>
      <c r="BD9" s="72">
        <f t="shared" si="17"/>
        <v>2</v>
      </c>
      <c r="BE9" s="79">
        <f t="shared" si="20"/>
        <v>40.088</v>
      </c>
      <c r="BF9" s="72">
        <f t="shared" si="17"/>
        <v>2</v>
      </c>
      <c r="BG9" s="79">
        <f t="shared" si="21"/>
        <v>40.686</v>
      </c>
      <c r="BH9" s="72">
        <f t="shared" si="17"/>
        <v>2</v>
      </c>
      <c r="BI9" s="43">
        <f t="shared" si="22"/>
        <v>41.928</v>
      </c>
      <c r="BJ9" s="72">
        <f t="shared" si="17"/>
        <v>2</v>
      </c>
      <c r="BK9" s="43">
        <f t="shared" si="23"/>
        <v>36.932</v>
      </c>
      <c r="BL9" s="72">
        <f t="shared" si="17"/>
        <v>2</v>
      </c>
      <c r="BM9" s="65">
        <f t="shared" si="24"/>
        <v>40.15</v>
      </c>
    </row>
    <row r="10" spans="3:65" ht="15">
      <c r="C10" s="48" t="s">
        <v>14</v>
      </c>
      <c r="D10" s="72">
        <f t="shared" si="0"/>
        <v>2</v>
      </c>
      <c r="E10" s="128">
        <v>49.086</v>
      </c>
      <c r="F10" s="72">
        <f t="shared" si="0"/>
        <v>2</v>
      </c>
      <c r="G10" s="128">
        <v>50.378</v>
      </c>
      <c r="H10" s="72">
        <f t="shared" si="0"/>
        <v>2</v>
      </c>
      <c r="I10" s="128">
        <v>47.444</v>
      </c>
      <c r="J10" s="72">
        <f t="shared" si="0"/>
        <v>2</v>
      </c>
      <c r="K10" s="128">
        <v>55.214</v>
      </c>
      <c r="L10" s="72">
        <f t="shared" si="0"/>
        <v>2</v>
      </c>
      <c r="M10" s="130">
        <v>49.992</v>
      </c>
      <c r="N10" s="72">
        <f t="shared" si="0"/>
        <v>2</v>
      </c>
      <c r="O10" s="130">
        <v>33.424</v>
      </c>
      <c r="P10" s="72">
        <f t="shared" si="0"/>
        <v>2</v>
      </c>
      <c r="Q10" s="132">
        <v>34.672</v>
      </c>
      <c r="S10" s="48" t="s">
        <v>14</v>
      </c>
      <c r="T10" s="72">
        <f t="shared" si="1"/>
        <v>2</v>
      </c>
      <c r="U10" s="79">
        <f t="shared" si="2"/>
        <v>49.086</v>
      </c>
      <c r="V10" s="72">
        <f t="shared" si="1"/>
        <v>2</v>
      </c>
      <c r="W10" s="79">
        <f t="shared" si="3"/>
        <v>50.378</v>
      </c>
      <c r="X10" s="72">
        <f t="shared" si="1"/>
        <v>2</v>
      </c>
      <c r="Y10" s="79">
        <f t="shared" si="4"/>
        <v>47.444</v>
      </c>
      <c r="Z10" s="72">
        <f t="shared" si="1"/>
        <v>2</v>
      </c>
      <c r="AA10" s="79">
        <f t="shared" si="5"/>
        <v>55.214</v>
      </c>
      <c r="AB10" s="72">
        <f t="shared" si="1"/>
        <v>2</v>
      </c>
      <c r="AC10" s="43">
        <f t="shared" si="6"/>
        <v>49.992</v>
      </c>
      <c r="AD10" s="72">
        <f t="shared" si="1"/>
        <v>2</v>
      </c>
      <c r="AE10" s="43">
        <f t="shared" si="7"/>
        <v>33.424</v>
      </c>
      <c r="AF10" s="72">
        <f t="shared" si="1"/>
        <v>2</v>
      </c>
      <c r="AG10" s="65">
        <f t="shared" si="8"/>
        <v>34.672</v>
      </c>
      <c r="AI10" s="48" t="s">
        <v>14</v>
      </c>
      <c r="AJ10" s="72">
        <f t="shared" si="9"/>
        <v>2</v>
      </c>
      <c r="AK10" s="79">
        <f t="shared" si="10"/>
        <v>49.086</v>
      </c>
      <c r="AL10" s="72">
        <f t="shared" si="9"/>
        <v>2</v>
      </c>
      <c r="AM10" s="79">
        <f t="shared" si="11"/>
        <v>50.378</v>
      </c>
      <c r="AN10" s="72">
        <f t="shared" si="9"/>
        <v>2</v>
      </c>
      <c r="AO10" s="79">
        <f t="shared" si="12"/>
        <v>47.444</v>
      </c>
      <c r="AP10" s="72">
        <f t="shared" si="9"/>
        <v>2</v>
      </c>
      <c r="AQ10" s="79">
        <f t="shared" si="13"/>
        <v>55.214</v>
      </c>
      <c r="AR10" s="72">
        <f t="shared" si="9"/>
        <v>2</v>
      </c>
      <c r="AS10" s="43">
        <f t="shared" si="14"/>
        <v>49.992</v>
      </c>
      <c r="AT10" s="72">
        <f t="shared" si="9"/>
        <v>2</v>
      </c>
      <c r="AU10" s="43">
        <f t="shared" si="15"/>
        <v>33.424</v>
      </c>
      <c r="AV10" s="72">
        <f t="shared" si="9"/>
        <v>2</v>
      </c>
      <c r="AW10" s="65">
        <f t="shared" si="16"/>
        <v>34.672</v>
      </c>
      <c r="AY10" s="48" t="s">
        <v>14</v>
      </c>
      <c r="AZ10" s="72">
        <f t="shared" si="17"/>
        <v>2</v>
      </c>
      <c r="BA10" s="79">
        <f t="shared" si="18"/>
        <v>49.086</v>
      </c>
      <c r="BB10" s="72">
        <f t="shared" si="17"/>
        <v>2</v>
      </c>
      <c r="BC10" s="79">
        <f t="shared" si="19"/>
        <v>50.378</v>
      </c>
      <c r="BD10" s="72">
        <f t="shared" si="17"/>
        <v>2</v>
      </c>
      <c r="BE10" s="79">
        <f t="shared" si="20"/>
        <v>47.444</v>
      </c>
      <c r="BF10" s="72">
        <f t="shared" si="17"/>
        <v>2</v>
      </c>
      <c r="BG10" s="79">
        <f t="shared" si="21"/>
        <v>55.214</v>
      </c>
      <c r="BH10" s="72">
        <f t="shared" si="17"/>
        <v>2</v>
      </c>
      <c r="BI10" s="43">
        <f t="shared" si="22"/>
        <v>49.992</v>
      </c>
      <c r="BJ10" s="72">
        <f t="shared" si="17"/>
        <v>2</v>
      </c>
      <c r="BK10" s="43">
        <f t="shared" si="23"/>
        <v>33.424</v>
      </c>
      <c r="BL10" s="72">
        <f t="shared" si="17"/>
        <v>2</v>
      </c>
      <c r="BM10" s="65">
        <f t="shared" si="24"/>
        <v>34.672</v>
      </c>
    </row>
    <row r="11" spans="3:65" ht="15">
      <c r="C11" s="48" t="s">
        <v>15</v>
      </c>
      <c r="D11" s="72">
        <f t="shared" si="0"/>
        <v>2</v>
      </c>
      <c r="E11" s="128">
        <v>80.2</v>
      </c>
      <c r="F11" s="72">
        <f t="shared" si="0"/>
        <v>2</v>
      </c>
      <c r="G11" s="128">
        <v>99.146</v>
      </c>
      <c r="H11" s="72">
        <f t="shared" si="0"/>
        <v>2</v>
      </c>
      <c r="I11" s="128">
        <v>95.818</v>
      </c>
      <c r="J11" s="72">
        <f t="shared" si="0"/>
        <v>2</v>
      </c>
      <c r="K11" s="128">
        <v>94.962</v>
      </c>
      <c r="L11" s="72">
        <f t="shared" si="0"/>
        <v>2</v>
      </c>
      <c r="M11" s="130">
        <v>96.626</v>
      </c>
      <c r="N11" s="72">
        <f t="shared" si="0"/>
        <v>2</v>
      </c>
      <c r="O11" s="130">
        <v>34.83</v>
      </c>
      <c r="P11" s="72">
        <f t="shared" si="0"/>
        <v>2</v>
      </c>
      <c r="Q11" s="132">
        <v>33.536</v>
      </c>
      <c r="S11" s="48" t="s">
        <v>15</v>
      </c>
      <c r="T11" s="72">
        <f t="shared" si="1"/>
        <v>2</v>
      </c>
      <c r="U11" s="79">
        <f t="shared" si="2"/>
        <v>80.2</v>
      </c>
      <c r="V11" s="72">
        <f t="shared" si="1"/>
        <v>2</v>
      </c>
      <c r="W11" s="79">
        <f t="shared" si="3"/>
        <v>99.146</v>
      </c>
      <c r="X11" s="72">
        <f t="shared" si="1"/>
        <v>2</v>
      </c>
      <c r="Y11" s="79">
        <f t="shared" si="4"/>
        <v>95.818</v>
      </c>
      <c r="Z11" s="72">
        <f t="shared" si="1"/>
        <v>2</v>
      </c>
      <c r="AA11" s="79">
        <f t="shared" si="5"/>
        <v>94.962</v>
      </c>
      <c r="AB11" s="72">
        <f t="shared" si="1"/>
        <v>2</v>
      </c>
      <c r="AC11" s="43">
        <f t="shared" si="6"/>
        <v>96.626</v>
      </c>
      <c r="AD11" s="72">
        <f t="shared" si="1"/>
        <v>2</v>
      </c>
      <c r="AE11" s="43">
        <f t="shared" si="7"/>
        <v>34.83</v>
      </c>
      <c r="AF11" s="72">
        <f t="shared" si="1"/>
        <v>2</v>
      </c>
      <c r="AG11" s="65">
        <f t="shared" si="8"/>
        <v>33.536</v>
      </c>
      <c r="AI11" s="48" t="s">
        <v>15</v>
      </c>
      <c r="AJ11" s="72">
        <f t="shared" si="9"/>
        <v>2</v>
      </c>
      <c r="AK11" s="79">
        <f t="shared" si="10"/>
        <v>80.2</v>
      </c>
      <c r="AL11" s="72">
        <f t="shared" si="9"/>
        <v>2</v>
      </c>
      <c r="AM11" s="79">
        <f t="shared" si="11"/>
        <v>99.146</v>
      </c>
      <c r="AN11" s="72">
        <f t="shared" si="9"/>
        <v>2</v>
      </c>
      <c r="AO11" s="79">
        <f t="shared" si="12"/>
        <v>95.818</v>
      </c>
      <c r="AP11" s="72">
        <f t="shared" si="9"/>
        <v>2</v>
      </c>
      <c r="AQ11" s="79">
        <f t="shared" si="13"/>
        <v>94.962</v>
      </c>
      <c r="AR11" s="72">
        <f t="shared" si="9"/>
        <v>2</v>
      </c>
      <c r="AS11" s="43">
        <f t="shared" si="14"/>
        <v>96.626</v>
      </c>
      <c r="AT11" s="72">
        <f t="shared" si="9"/>
        <v>2</v>
      </c>
      <c r="AU11" s="43">
        <f t="shared" si="15"/>
        <v>34.83</v>
      </c>
      <c r="AV11" s="72">
        <f t="shared" si="9"/>
        <v>2</v>
      </c>
      <c r="AW11" s="65">
        <f t="shared" si="16"/>
        <v>33.536</v>
      </c>
      <c r="AY11" s="48" t="s">
        <v>15</v>
      </c>
      <c r="AZ11" s="72">
        <f t="shared" si="17"/>
        <v>2</v>
      </c>
      <c r="BA11" s="79">
        <f t="shared" si="18"/>
        <v>80.2</v>
      </c>
      <c r="BB11" s="72">
        <f t="shared" si="17"/>
        <v>2</v>
      </c>
      <c r="BC11" s="79">
        <f t="shared" si="19"/>
        <v>99.146</v>
      </c>
      <c r="BD11" s="72">
        <f t="shared" si="17"/>
        <v>2</v>
      </c>
      <c r="BE11" s="79">
        <f t="shared" si="20"/>
        <v>95.818</v>
      </c>
      <c r="BF11" s="72">
        <f t="shared" si="17"/>
        <v>2</v>
      </c>
      <c r="BG11" s="79">
        <f t="shared" si="21"/>
        <v>94.962</v>
      </c>
      <c r="BH11" s="72">
        <f t="shared" si="17"/>
        <v>2</v>
      </c>
      <c r="BI11" s="43">
        <f t="shared" si="22"/>
        <v>96.626</v>
      </c>
      <c r="BJ11" s="72">
        <f t="shared" si="17"/>
        <v>2</v>
      </c>
      <c r="BK11" s="43">
        <f t="shared" si="23"/>
        <v>34.83</v>
      </c>
      <c r="BL11" s="72">
        <f t="shared" si="17"/>
        <v>2</v>
      </c>
      <c r="BM11" s="65">
        <f t="shared" si="24"/>
        <v>33.536</v>
      </c>
    </row>
    <row r="12" spans="3:65" ht="15">
      <c r="C12" s="48" t="s">
        <v>16</v>
      </c>
      <c r="D12" s="74">
        <f>$E$30</f>
        <v>1</v>
      </c>
      <c r="E12" s="128">
        <v>77.56</v>
      </c>
      <c r="F12" s="74">
        <f>$E$30</f>
        <v>1</v>
      </c>
      <c r="G12" s="128">
        <v>98.714</v>
      </c>
      <c r="H12" s="74">
        <f>$E$30</f>
        <v>1</v>
      </c>
      <c r="I12" s="128">
        <v>95.588</v>
      </c>
      <c r="J12" s="74">
        <f>$E$30</f>
        <v>1</v>
      </c>
      <c r="K12" s="128">
        <v>96.134</v>
      </c>
      <c r="L12" s="74">
        <f>$E$30</f>
        <v>1</v>
      </c>
      <c r="M12" s="130">
        <v>99.746</v>
      </c>
      <c r="N12" s="74">
        <f>$E$30</f>
        <v>1</v>
      </c>
      <c r="O12" s="130">
        <v>35.224</v>
      </c>
      <c r="P12" s="74">
        <f>$E$30</f>
        <v>1</v>
      </c>
      <c r="Q12" s="132">
        <v>33.748</v>
      </c>
      <c r="S12" s="48" t="s">
        <v>16</v>
      </c>
      <c r="T12" s="74">
        <f>$E$30</f>
        <v>1</v>
      </c>
      <c r="U12" s="79">
        <f t="shared" si="2"/>
        <v>77.56</v>
      </c>
      <c r="V12" s="74">
        <f>$E$30</f>
        <v>1</v>
      </c>
      <c r="W12" s="79">
        <f t="shared" si="3"/>
        <v>98.714</v>
      </c>
      <c r="X12" s="74">
        <f>$E$30</f>
        <v>1</v>
      </c>
      <c r="Y12" s="79">
        <f t="shared" si="4"/>
        <v>95.588</v>
      </c>
      <c r="Z12" s="74">
        <f>$E$30</f>
        <v>1</v>
      </c>
      <c r="AA12" s="79">
        <f t="shared" si="5"/>
        <v>96.134</v>
      </c>
      <c r="AB12" s="74">
        <f>$E$30</f>
        <v>1</v>
      </c>
      <c r="AC12" s="43">
        <f t="shared" si="6"/>
        <v>99.746</v>
      </c>
      <c r="AD12" s="74">
        <f>$E$30</f>
        <v>1</v>
      </c>
      <c r="AE12" s="43">
        <f t="shared" si="7"/>
        <v>35.224</v>
      </c>
      <c r="AF12" s="74">
        <f>$E$30</f>
        <v>1</v>
      </c>
      <c r="AG12" s="65">
        <f t="shared" si="8"/>
        <v>33.748</v>
      </c>
      <c r="AI12" s="48" t="s">
        <v>16</v>
      </c>
      <c r="AJ12" s="74">
        <f>$E$30</f>
        <v>1</v>
      </c>
      <c r="AK12" s="79">
        <f t="shared" si="10"/>
        <v>77.56</v>
      </c>
      <c r="AL12" s="74">
        <f>$E$30</f>
        <v>1</v>
      </c>
      <c r="AM12" s="79">
        <f t="shared" si="11"/>
        <v>98.714</v>
      </c>
      <c r="AN12" s="74">
        <f>$E$30</f>
        <v>1</v>
      </c>
      <c r="AO12" s="79">
        <f t="shared" si="12"/>
        <v>95.588</v>
      </c>
      <c r="AP12" s="74">
        <f>$E$30</f>
        <v>1</v>
      </c>
      <c r="AQ12" s="79">
        <f t="shared" si="13"/>
        <v>96.134</v>
      </c>
      <c r="AR12" s="74">
        <f>$E$30</f>
        <v>1</v>
      </c>
      <c r="AS12" s="43">
        <f t="shared" si="14"/>
        <v>99.746</v>
      </c>
      <c r="AT12" s="74">
        <f>$E$30</f>
        <v>1</v>
      </c>
      <c r="AU12" s="43">
        <f t="shared" si="15"/>
        <v>35.224</v>
      </c>
      <c r="AV12" s="74">
        <f>$E$30</f>
        <v>1</v>
      </c>
      <c r="AW12" s="65">
        <f t="shared" si="16"/>
        <v>33.748</v>
      </c>
      <c r="AY12" s="48" t="s">
        <v>16</v>
      </c>
      <c r="AZ12" s="74">
        <f>$E$30</f>
        <v>1</v>
      </c>
      <c r="BA12" s="79">
        <f t="shared" si="18"/>
        <v>77.56</v>
      </c>
      <c r="BB12" s="74">
        <f>$E$30</f>
        <v>1</v>
      </c>
      <c r="BC12" s="79">
        <f t="shared" si="19"/>
        <v>98.714</v>
      </c>
      <c r="BD12" s="74">
        <f>$E$30</f>
        <v>1</v>
      </c>
      <c r="BE12" s="79">
        <f t="shared" si="20"/>
        <v>95.588</v>
      </c>
      <c r="BF12" s="74">
        <f>$E$30</f>
        <v>1</v>
      </c>
      <c r="BG12" s="79">
        <f t="shared" si="21"/>
        <v>96.134</v>
      </c>
      <c r="BH12" s="74">
        <f>$E$30</f>
        <v>1</v>
      </c>
      <c r="BI12" s="43">
        <f t="shared" si="22"/>
        <v>99.746</v>
      </c>
      <c r="BJ12" s="74">
        <f>$E$30</f>
        <v>1</v>
      </c>
      <c r="BK12" s="43">
        <f t="shared" si="23"/>
        <v>35.224</v>
      </c>
      <c r="BL12" s="74">
        <f>$E$30</f>
        <v>1</v>
      </c>
      <c r="BM12" s="65">
        <f t="shared" si="24"/>
        <v>33.748</v>
      </c>
    </row>
    <row r="13" spans="3:65" ht="15">
      <c r="C13" s="48" t="s">
        <v>17</v>
      </c>
      <c r="D13" s="74">
        <f aca="true" t="shared" si="25" ref="D13:P14">$E$30</f>
        <v>1</v>
      </c>
      <c r="E13" s="128">
        <v>81.268</v>
      </c>
      <c r="F13" s="74">
        <f t="shared" si="25"/>
        <v>1</v>
      </c>
      <c r="G13" s="128">
        <v>98.058</v>
      </c>
      <c r="H13" s="74">
        <f t="shared" si="25"/>
        <v>1</v>
      </c>
      <c r="I13" s="128">
        <v>94.728</v>
      </c>
      <c r="J13" s="74">
        <f t="shared" si="25"/>
        <v>1</v>
      </c>
      <c r="K13" s="128">
        <v>95.476</v>
      </c>
      <c r="L13" s="74">
        <f t="shared" si="25"/>
        <v>1</v>
      </c>
      <c r="M13" s="130">
        <v>98.514</v>
      </c>
      <c r="N13" s="74">
        <f t="shared" si="25"/>
        <v>1</v>
      </c>
      <c r="O13" s="130">
        <v>34.232</v>
      </c>
      <c r="P13" s="74">
        <f t="shared" si="25"/>
        <v>1</v>
      </c>
      <c r="Q13" s="132">
        <v>34.962</v>
      </c>
      <c r="S13" s="48" t="s">
        <v>17</v>
      </c>
      <c r="T13" s="74">
        <f aca="true" t="shared" si="26" ref="T13:AF14">$E$30</f>
        <v>1</v>
      </c>
      <c r="U13" s="79">
        <f t="shared" si="2"/>
        <v>81.268</v>
      </c>
      <c r="V13" s="74">
        <f t="shared" si="26"/>
        <v>1</v>
      </c>
      <c r="W13" s="79">
        <f t="shared" si="3"/>
        <v>98.058</v>
      </c>
      <c r="X13" s="74">
        <f t="shared" si="26"/>
        <v>1</v>
      </c>
      <c r="Y13" s="79">
        <f t="shared" si="4"/>
        <v>94.728</v>
      </c>
      <c r="Z13" s="74">
        <f t="shared" si="26"/>
        <v>1</v>
      </c>
      <c r="AA13" s="79">
        <f t="shared" si="5"/>
        <v>95.476</v>
      </c>
      <c r="AB13" s="74">
        <f t="shared" si="26"/>
        <v>1</v>
      </c>
      <c r="AC13" s="43">
        <f t="shared" si="6"/>
        <v>98.514</v>
      </c>
      <c r="AD13" s="74">
        <f t="shared" si="26"/>
        <v>1</v>
      </c>
      <c r="AE13" s="43">
        <f t="shared" si="7"/>
        <v>34.232</v>
      </c>
      <c r="AF13" s="74">
        <f t="shared" si="26"/>
        <v>1</v>
      </c>
      <c r="AG13" s="65">
        <f t="shared" si="8"/>
        <v>34.962</v>
      </c>
      <c r="AI13" s="48" t="s">
        <v>17</v>
      </c>
      <c r="AJ13" s="74">
        <f aca="true" t="shared" si="27" ref="AJ13:AV14">$E$30</f>
        <v>1</v>
      </c>
      <c r="AK13" s="79">
        <f t="shared" si="10"/>
        <v>81.268</v>
      </c>
      <c r="AL13" s="74">
        <f t="shared" si="27"/>
        <v>1</v>
      </c>
      <c r="AM13" s="79">
        <f t="shared" si="11"/>
        <v>98.058</v>
      </c>
      <c r="AN13" s="74">
        <f t="shared" si="27"/>
        <v>1</v>
      </c>
      <c r="AO13" s="79">
        <f t="shared" si="12"/>
        <v>94.728</v>
      </c>
      <c r="AP13" s="74">
        <f t="shared" si="27"/>
        <v>1</v>
      </c>
      <c r="AQ13" s="79">
        <f t="shared" si="13"/>
        <v>95.476</v>
      </c>
      <c r="AR13" s="74">
        <f t="shared" si="27"/>
        <v>1</v>
      </c>
      <c r="AS13" s="43">
        <f t="shared" si="14"/>
        <v>98.514</v>
      </c>
      <c r="AT13" s="74">
        <f t="shared" si="27"/>
        <v>1</v>
      </c>
      <c r="AU13" s="43">
        <f t="shared" si="15"/>
        <v>34.232</v>
      </c>
      <c r="AV13" s="74">
        <f t="shared" si="27"/>
        <v>1</v>
      </c>
      <c r="AW13" s="65">
        <f t="shared" si="16"/>
        <v>34.962</v>
      </c>
      <c r="AY13" s="48" t="s">
        <v>17</v>
      </c>
      <c r="AZ13" s="74">
        <f aca="true" t="shared" si="28" ref="AZ13:BL14">$E$30</f>
        <v>1</v>
      </c>
      <c r="BA13" s="79">
        <f t="shared" si="18"/>
        <v>81.268</v>
      </c>
      <c r="BB13" s="74">
        <f t="shared" si="28"/>
        <v>1</v>
      </c>
      <c r="BC13" s="79">
        <f t="shared" si="19"/>
        <v>98.058</v>
      </c>
      <c r="BD13" s="74">
        <f t="shared" si="28"/>
        <v>1</v>
      </c>
      <c r="BE13" s="79">
        <f t="shared" si="20"/>
        <v>94.728</v>
      </c>
      <c r="BF13" s="74">
        <f t="shared" si="28"/>
        <v>1</v>
      </c>
      <c r="BG13" s="79">
        <f t="shared" si="21"/>
        <v>95.476</v>
      </c>
      <c r="BH13" s="74">
        <f t="shared" si="28"/>
        <v>1</v>
      </c>
      <c r="BI13" s="43">
        <f t="shared" si="22"/>
        <v>98.514</v>
      </c>
      <c r="BJ13" s="74">
        <f t="shared" si="28"/>
        <v>1</v>
      </c>
      <c r="BK13" s="43">
        <f t="shared" si="23"/>
        <v>34.232</v>
      </c>
      <c r="BL13" s="74">
        <f t="shared" si="28"/>
        <v>1</v>
      </c>
      <c r="BM13" s="65">
        <f t="shared" si="24"/>
        <v>34.962</v>
      </c>
    </row>
    <row r="14" spans="3:65" ht="15">
      <c r="C14" s="48" t="s">
        <v>18</v>
      </c>
      <c r="D14" s="74">
        <f t="shared" si="25"/>
        <v>1</v>
      </c>
      <c r="E14" s="128">
        <v>77.808</v>
      </c>
      <c r="F14" s="74">
        <f t="shared" si="25"/>
        <v>1</v>
      </c>
      <c r="G14" s="128">
        <v>98.548</v>
      </c>
      <c r="H14" s="74">
        <f t="shared" si="25"/>
        <v>1</v>
      </c>
      <c r="I14" s="128">
        <v>90.086</v>
      </c>
      <c r="J14" s="74">
        <f t="shared" si="25"/>
        <v>1</v>
      </c>
      <c r="K14" s="128">
        <v>95.726</v>
      </c>
      <c r="L14" s="74">
        <f t="shared" si="25"/>
        <v>1</v>
      </c>
      <c r="M14" s="130">
        <v>97.738</v>
      </c>
      <c r="N14" s="74">
        <f t="shared" si="25"/>
        <v>1</v>
      </c>
      <c r="O14" s="130">
        <v>36.672</v>
      </c>
      <c r="P14" s="74">
        <f t="shared" si="25"/>
        <v>1</v>
      </c>
      <c r="Q14" s="132">
        <v>34.138</v>
      </c>
      <c r="S14" s="48" t="s">
        <v>18</v>
      </c>
      <c r="T14" s="74">
        <f t="shared" si="26"/>
        <v>1</v>
      </c>
      <c r="U14" s="79">
        <f t="shared" si="2"/>
        <v>77.808</v>
      </c>
      <c r="V14" s="74">
        <f t="shared" si="26"/>
        <v>1</v>
      </c>
      <c r="W14" s="79">
        <f t="shared" si="3"/>
        <v>98.548</v>
      </c>
      <c r="X14" s="74">
        <f t="shared" si="26"/>
        <v>1</v>
      </c>
      <c r="Y14" s="79">
        <f t="shared" si="4"/>
        <v>90.086</v>
      </c>
      <c r="Z14" s="74">
        <f t="shared" si="26"/>
        <v>1</v>
      </c>
      <c r="AA14" s="79">
        <f t="shared" si="5"/>
        <v>95.726</v>
      </c>
      <c r="AB14" s="74">
        <f t="shared" si="26"/>
        <v>1</v>
      </c>
      <c r="AC14" s="43">
        <f t="shared" si="6"/>
        <v>97.738</v>
      </c>
      <c r="AD14" s="74">
        <f t="shared" si="26"/>
        <v>1</v>
      </c>
      <c r="AE14" s="43">
        <f t="shared" si="7"/>
        <v>36.672</v>
      </c>
      <c r="AF14" s="74">
        <f t="shared" si="26"/>
        <v>1</v>
      </c>
      <c r="AG14" s="65">
        <f t="shared" si="8"/>
        <v>34.138</v>
      </c>
      <c r="AH14" s="16"/>
      <c r="AI14" s="48" t="s">
        <v>18</v>
      </c>
      <c r="AJ14" s="74">
        <f t="shared" si="27"/>
        <v>1</v>
      </c>
      <c r="AK14" s="79">
        <f t="shared" si="10"/>
        <v>77.808</v>
      </c>
      <c r="AL14" s="74">
        <f t="shared" si="27"/>
        <v>1</v>
      </c>
      <c r="AM14" s="79">
        <f t="shared" si="11"/>
        <v>98.548</v>
      </c>
      <c r="AN14" s="74">
        <f t="shared" si="27"/>
        <v>1</v>
      </c>
      <c r="AO14" s="79">
        <f t="shared" si="12"/>
        <v>90.086</v>
      </c>
      <c r="AP14" s="74">
        <f t="shared" si="27"/>
        <v>1</v>
      </c>
      <c r="AQ14" s="79">
        <f t="shared" si="13"/>
        <v>95.726</v>
      </c>
      <c r="AR14" s="74">
        <f t="shared" si="27"/>
        <v>1</v>
      </c>
      <c r="AS14" s="43">
        <f t="shared" si="14"/>
        <v>97.738</v>
      </c>
      <c r="AT14" s="74">
        <f t="shared" si="27"/>
        <v>1</v>
      </c>
      <c r="AU14" s="43">
        <f t="shared" si="15"/>
        <v>36.672</v>
      </c>
      <c r="AV14" s="74">
        <f t="shared" si="27"/>
        <v>1</v>
      </c>
      <c r="AW14" s="65">
        <f t="shared" si="16"/>
        <v>34.138</v>
      </c>
      <c r="AX14" s="16"/>
      <c r="AY14" s="48" t="s">
        <v>18</v>
      </c>
      <c r="AZ14" s="74">
        <f t="shared" si="28"/>
        <v>1</v>
      </c>
      <c r="BA14" s="79">
        <f t="shared" si="18"/>
        <v>77.808</v>
      </c>
      <c r="BB14" s="74">
        <f t="shared" si="28"/>
        <v>1</v>
      </c>
      <c r="BC14" s="79">
        <f t="shared" si="19"/>
        <v>98.548</v>
      </c>
      <c r="BD14" s="74">
        <f t="shared" si="28"/>
        <v>1</v>
      </c>
      <c r="BE14" s="79">
        <f t="shared" si="20"/>
        <v>90.086</v>
      </c>
      <c r="BF14" s="74">
        <f t="shared" si="28"/>
        <v>1</v>
      </c>
      <c r="BG14" s="79">
        <f t="shared" si="21"/>
        <v>95.726</v>
      </c>
      <c r="BH14" s="74">
        <f t="shared" si="28"/>
        <v>1</v>
      </c>
      <c r="BI14" s="43">
        <f t="shared" si="22"/>
        <v>97.738</v>
      </c>
      <c r="BJ14" s="74">
        <f t="shared" si="28"/>
        <v>1</v>
      </c>
      <c r="BK14" s="43">
        <f t="shared" si="23"/>
        <v>36.672</v>
      </c>
      <c r="BL14" s="74">
        <f t="shared" si="28"/>
        <v>1</v>
      </c>
      <c r="BM14" s="65">
        <f t="shared" si="24"/>
        <v>34.138</v>
      </c>
    </row>
    <row r="15" spans="3:65" ht="15">
      <c r="C15" s="48" t="s">
        <v>19</v>
      </c>
      <c r="D15" s="72">
        <f>$J$30</f>
        <v>2</v>
      </c>
      <c r="E15" s="128">
        <v>79.808</v>
      </c>
      <c r="F15" s="72">
        <f>$J$30</f>
        <v>2</v>
      </c>
      <c r="G15" s="128">
        <v>96.42</v>
      </c>
      <c r="H15" s="72">
        <f>$J$30</f>
        <v>2</v>
      </c>
      <c r="I15" s="128">
        <v>89.328</v>
      </c>
      <c r="J15" s="72">
        <f>$J$30</f>
        <v>2</v>
      </c>
      <c r="K15" s="128">
        <v>97.36</v>
      </c>
      <c r="L15" s="72">
        <f>$J$30</f>
        <v>2</v>
      </c>
      <c r="M15" s="130">
        <v>98.66</v>
      </c>
      <c r="N15" s="72">
        <f>$J$30</f>
        <v>2</v>
      </c>
      <c r="O15" s="130">
        <v>38.336</v>
      </c>
      <c r="P15" s="72">
        <f>$J$30</f>
        <v>2</v>
      </c>
      <c r="Q15" s="132">
        <v>34.372</v>
      </c>
      <c r="S15" s="48" t="s">
        <v>19</v>
      </c>
      <c r="T15" s="72">
        <f>$J$30</f>
        <v>2</v>
      </c>
      <c r="U15" s="79">
        <f t="shared" si="2"/>
        <v>79.808</v>
      </c>
      <c r="V15" s="72">
        <f>$J$30</f>
        <v>2</v>
      </c>
      <c r="W15" s="79">
        <f t="shared" si="3"/>
        <v>96.42</v>
      </c>
      <c r="X15" s="72">
        <f>$J$30</f>
        <v>2</v>
      </c>
      <c r="Y15" s="79">
        <f t="shared" si="4"/>
        <v>89.328</v>
      </c>
      <c r="Z15" s="72">
        <f>$J$30</f>
        <v>2</v>
      </c>
      <c r="AA15" s="79">
        <f t="shared" si="5"/>
        <v>97.36</v>
      </c>
      <c r="AB15" s="72">
        <f>$J$30</f>
        <v>2</v>
      </c>
      <c r="AC15" s="43">
        <f t="shared" si="6"/>
        <v>98.66</v>
      </c>
      <c r="AD15" s="72">
        <f>$J$30</f>
        <v>2</v>
      </c>
      <c r="AE15" s="43">
        <f t="shared" si="7"/>
        <v>38.336</v>
      </c>
      <c r="AF15" s="72">
        <f>$J$30</f>
        <v>2</v>
      </c>
      <c r="AG15" s="65">
        <f t="shared" si="8"/>
        <v>34.372</v>
      </c>
      <c r="AI15" s="48" t="s">
        <v>19</v>
      </c>
      <c r="AJ15" s="72">
        <f>$J$30</f>
        <v>2</v>
      </c>
      <c r="AK15" s="79">
        <f t="shared" si="10"/>
        <v>79.808</v>
      </c>
      <c r="AL15" s="72">
        <f>$J$30</f>
        <v>2</v>
      </c>
      <c r="AM15" s="79">
        <f t="shared" si="11"/>
        <v>96.42</v>
      </c>
      <c r="AN15" s="72">
        <f>$J$30</f>
        <v>2</v>
      </c>
      <c r="AO15" s="79">
        <f t="shared" si="12"/>
        <v>89.328</v>
      </c>
      <c r="AP15" s="72">
        <f>$J$30</f>
        <v>2</v>
      </c>
      <c r="AQ15" s="79">
        <f t="shared" si="13"/>
        <v>97.36</v>
      </c>
      <c r="AR15" s="72">
        <f>$J$30</f>
        <v>2</v>
      </c>
      <c r="AS15" s="43">
        <f t="shared" si="14"/>
        <v>98.66</v>
      </c>
      <c r="AT15" s="72">
        <f>$J$30</f>
        <v>2</v>
      </c>
      <c r="AU15" s="43">
        <f t="shared" si="15"/>
        <v>38.336</v>
      </c>
      <c r="AV15" s="72">
        <f>$J$30</f>
        <v>2</v>
      </c>
      <c r="AW15" s="65">
        <f t="shared" si="16"/>
        <v>34.372</v>
      </c>
      <c r="AY15" s="48" t="s">
        <v>19</v>
      </c>
      <c r="AZ15" s="72">
        <f>$J$30</f>
        <v>2</v>
      </c>
      <c r="BA15" s="79">
        <f t="shared" si="18"/>
        <v>79.808</v>
      </c>
      <c r="BB15" s="72">
        <f>$J$30</f>
        <v>2</v>
      </c>
      <c r="BC15" s="79">
        <f t="shared" si="19"/>
        <v>96.42</v>
      </c>
      <c r="BD15" s="72">
        <f>$J$30</f>
        <v>2</v>
      </c>
      <c r="BE15" s="79">
        <f t="shared" si="20"/>
        <v>89.328</v>
      </c>
      <c r="BF15" s="72">
        <f>$J$30</f>
        <v>2</v>
      </c>
      <c r="BG15" s="79">
        <f t="shared" si="21"/>
        <v>97.36</v>
      </c>
      <c r="BH15" s="72">
        <f>$J$30</f>
        <v>2</v>
      </c>
      <c r="BI15" s="43">
        <f t="shared" si="22"/>
        <v>98.66</v>
      </c>
      <c r="BJ15" s="72">
        <f>$J$30</f>
        <v>2</v>
      </c>
      <c r="BK15" s="43">
        <f t="shared" si="23"/>
        <v>38.336</v>
      </c>
      <c r="BL15" s="72">
        <f>$J$30</f>
        <v>2</v>
      </c>
      <c r="BM15" s="65">
        <f t="shared" si="24"/>
        <v>34.372</v>
      </c>
    </row>
    <row r="16" spans="3:65" ht="15">
      <c r="C16" s="48" t="s">
        <v>20</v>
      </c>
      <c r="D16" s="72">
        <f aca="true" t="shared" si="29" ref="D16:P19">$J$30</f>
        <v>2</v>
      </c>
      <c r="E16" s="128">
        <v>78.836</v>
      </c>
      <c r="F16" s="72">
        <f t="shared" si="29"/>
        <v>2</v>
      </c>
      <c r="G16" s="128">
        <v>96.796</v>
      </c>
      <c r="H16" s="72">
        <f t="shared" si="29"/>
        <v>2</v>
      </c>
      <c r="I16" s="128">
        <v>87.508</v>
      </c>
      <c r="J16" s="72">
        <f t="shared" si="29"/>
        <v>2</v>
      </c>
      <c r="K16" s="128">
        <v>100.336</v>
      </c>
      <c r="L16" s="72">
        <f t="shared" si="29"/>
        <v>2</v>
      </c>
      <c r="M16" s="130">
        <v>97.928</v>
      </c>
      <c r="N16" s="72">
        <f t="shared" si="29"/>
        <v>2</v>
      </c>
      <c r="O16" s="130">
        <v>36.334</v>
      </c>
      <c r="P16" s="72">
        <f t="shared" si="29"/>
        <v>2</v>
      </c>
      <c r="Q16" s="132">
        <v>33.19</v>
      </c>
      <c r="S16" s="48" t="s">
        <v>20</v>
      </c>
      <c r="T16" s="72">
        <f aca="true" t="shared" si="30" ref="T16:AF21">$J$30</f>
        <v>2</v>
      </c>
      <c r="U16" s="79">
        <f t="shared" si="2"/>
        <v>78.836</v>
      </c>
      <c r="V16" s="72">
        <f t="shared" si="30"/>
        <v>2</v>
      </c>
      <c r="W16" s="79">
        <f t="shared" si="3"/>
        <v>96.796</v>
      </c>
      <c r="X16" s="72">
        <f t="shared" si="30"/>
        <v>2</v>
      </c>
      <c r="Y16" s="79">
        <f t="shared" si="4"/>
        <v>87.508</v>
      </c>
      <c r="Z16" s="72">
        <f t="shared" si="30"/>
        <v>2</v>
      </c>
      <c r="AA16" s="79">
        <f t="shared" si="5"/>
        <v>100.336</v>
      </c>
      <c r="AB16" s="72">
        <f t="shared" si="30"/>
        <v>2</v>
      </c>
      <c r="AC16" s="43">
        <f t="shared" si="6"/>
        <v>97.928</v>
      </c>
      <c r="AD16" s="72">
        <f t="shared" si="30"/>
        <v>2</v>
      </c>
      <c r="AE16" s="43">
        <f t="shared" si="7"/>
        <v>36.334</v>
      </c>
      <c r="AF16" s="72">
        <f t="shared" si="30"/>
        <v>2</v>
      </c>
      <c r="AG16" s="65">
        <f t="shared" si="8"/>
        <v>33.19</v>
      </c>
      <c r="AI16" s="48" t="s">
        <v>20</v>
      </c>
      <c r="AJ16" s="72">
        <f aca="true" t="shared" si="31" ref="AJ16:AV22">$J$30</f>
        <v>2</v>
      </c>
      <c r="AK16" s="79">
        <f t="shared" si="10"/>
        <v>78.836</v>
      </c>
      <c r="AL16" s="72">
        <f t="shared" si="31"/>
        <v>2</v>
      </c>
      <c r="AM16" s="79">
        <f t="shared" si="11"/>
        <v>96.796</v>
      </c>
      <c r="AN16" s="72">
        <f t="shared" si="31"/>
        <v>2</v>
      </c>
      <c r="AO16" s="79">
        <f t="shared" si="12"/>
        <v>87.508</v>
      </c>
      <c r="AP16" s="72">
        <f t="shared" si="31"/>
        <v>2</v>
      </c>
      <c r="AQ16" s="79">
        <f t="shared" si="13"/>
        <v>100.336</v>
      </c>
      <c r="AR16" s="72">
        <f t="shared" si="31"/>
        <v>2</v>
      </c>
      <c r="AS16" s="43">
        <f t="shared" si="14"/>
        <v>97.928</v>
      </c>
      <c r="AT16" s="72">
        <f t="shared" si="31"/>
        <v>2</v>
      </c>
      <c r="AU16" s="43">
        <f t="shared" si="15"/>
        <v>36.334</v>
      </c>
      <c r="AV16" s="72">
        <f t="shared" si="31"/>
        <v>2</v>
      </c>
      <c r="AW16" s="65">
        <f t="shared" si="16"/>
        <v>33.19</v>
      </c>
      <c r="AY16" s="48" t="s">
        <v>20</v>
      </c>
      <c r="AZ16" s="72">
        <f aca="true" t="shared" si="32" ref="AZ16:BL23">$J$30</f>
        <v>2</v>
      </c>
      <c r="BA16" s="79">
        <f t="shared" si="18"/>
        <v>78.836</v>
      </c>
      <c r="BB16" s="72">
        <f t="shared" si="32"/>
        <v>2</v>
      </c>
      <c r="BC16" s="79">
        <f t="shared" si="19"/>
        <v>96.796</v>
      </c>
      <c r="BD16" s="72">
        <f t="shared" si="32"/>
        <v>2</v>
      </c>
      <c r="BE16" s="79">
        <f t="shared" si="20"/>
        <v>87.508</v>
      </c>
      <c r="BF16" s="72">
        <f t="shared" si="32"/>
        <v>2</v>
      </c>
      <c r="BG16" s="79">
        <f t="shared" si="21"/>
        <v>100.336</v>
      </c>
      <c r="BH16" s="72">
        <f t="shared" si="32"/>
        <v>2</v>
      </c>
      <c r="BI16" s="43">
        <f t="shared" si="22"/>
        <v>97.928</v>
      </c>
      <c r="BJ16" s="72">
        <f t="shared" si="32"/>
        <v>2</v>
      </c>
      <c r="BK16" s="43">
        <f t="shared" si="23"/>
        <v>36.334</v>
      </c>
      <c r="BL16" s="72">
        <f t="shared" si="32"/>
        <v>2</v>
      </c>
      <c r="BM16" s="65">
        <f t="shared" si="24"/>
        <v>33.19</v>
      </c>
    </row>
    <row r="17" spans="3:65" ht="15">
      <c r="C17" s="48" t="s">
        <v>21</v>
      </c>
      <c r="D17" s="72">
        <f t="shared" si="29"/>
        <v>2</v>
      </c>
      <c r="E17" s="128">
        <v>82.95</v>
      </c>
      <c r="F17" s="72">
        <f t="shared" si="29"/>
        <v>2</v>
      </c>
      <c r="G17" s="128">
        <v>96.594</v>
      </c>
      <c r="H17" s="72">
        <f t="shared" si="29"/>
        <v>2</v>
      </c>
      <c r="I17" s="128">
        <v>88.004</v>
      </c>
      <c r="J17" s="72">
        <f t="shared" si="29"/>
        <v>2</v>
      </c>
      <c r="K17" s="128">
        <v>99.312</v>
      </c>
      <c r="L17" s="72">
        <f t="shared" si="29"/>
        <v>2</v>
      </c>
      <c r="M17" s="130">
        <v>97.478</v>
      </c>
      <c r="N17" s="72">
        <f t="shared" si="29"/>
        <v>2</v>
      </c>
      <c r="O17" s="130">
        <v>38.558</v>
      </c>
      <c r="P17" s="72">
        <f t="shared" si="29"/>
        <v>2</v>
      </c>
      <c r="Q17" s="132">
        <v>34.022</v>
      </c>
      <c r="S17" s="48" t="s">
        <v>21</v>
      </c>
      <c r="T17" s="72">
        <f t="shared" si="30"/>
        <v>2</v>
      </c>
      <c r="U17" s="79">
        <f t="shared" si="2"/>
        <v>82.95</v>
      </c>
      <c r="V17" s="72">
        <f t="shared" si="30"/>
        <v>2</v>
      </c>
      <c r="W17" s="79">
        <f t="shared" si="3"/>
        <v>96.594</v>
      </c>
      <c r="X17" s="72">
        <f t="shared" si="30"/>
        <v>2</v>
      </c>
      <c r="Y17" s="79">
        <f t="shared" si="4"/>
        <v>88.004</v>
      </c>
      <c r="Z17" s="72">
        <f t="shared" si="30"/>
        <v>2</v>
      </c>
      <c r="AA17" s="79">
        <f t="shared" si="5"/>
        <v>99.312</v>
      </c>
      <c r="AB17" s="72">
        <f t="shared" si="30"/>
        <v>2</v>
      </c>
      <c r="AC17" s="43">
        <f t="shared" si="6"/>
        <v>97.478</v>
      </c>
      <c r="AD17" s="72">
        <f t="shared" si="30"/>
        <v>2</v>
      </c>
      <c r="AE17" s="43">
        <f t="shared" si="7"/>
        <v>38.558</v>
      </c>
      <c r="AF17" s="72">
        <f t="shared" si="30"/>
        <v>2</v>
      </c>
      <c r="AG17" s="65">
        <f t="shared" si="8"/>
        <v>34.022</v>
      </c>
      <c r="AI17" s="48" t="s">
        <v>21</v>
      </c>
      <c r="AJ17" s="72">
        <f t="shared" si="31"/>
        <v>2</v>
      </c>
      <c r="AK17" s="79">
        <f t="shared" si="10"/>
        <v>82.95</v>
      </c>
      <c r="AL17" s="72">
        <f t="shared" si="31"/>
        <v>2</v>
      </c>
      <c r="AM17" s="79">
        <f t="shared" si="11"/>
        <v>96.594</v>
      </c>
      <c r="AN17" s="72">
        <f t="shared" si="31"/>
        <v>2</v>
      </c>
      <c r="AO17" s="79">
        <f t="shared" si="12"/>
        <v>88.004</v>
      </c>
      <c r="AP17" s="72">
        <f t="shared" si="31"/>
        <v>2</v>
      </c>
      <c r="AQ17" s="79">
        <f t="shared" si="13"/>
        <v>99.312</v>
      </c>
      <c r="AR17" s="72">
        <f t="shared" si="31"/>
        <v>2</v>
      </c>
      <c r="AS17" s="43">
        <f t="shared" si="14"/>
        <v>97.478</v>
      </c>
      <c r="AT17" s="72">
        <f t="shared" si="31"/>
        <v>2</v>
      </c>
      <c r="AU17" s="43">
        <f t="shared" si="15"/>
        <v>38.558</v>
      </c>
      <c r="AV17" s="72">
        <f t="shared" si="31"/>
        <v>2</v>
      </c>
      <c r="AW17" s="65">
        <f t="shared" si="16"/>
        <v>34.022</v>
      </c>
      <c r="AY17" s="48" t="s">
        <v>21</v>
      </c>
      <c r="AZ17" s="72">
        <f t="shared" si="32"/>
        <v>2</v>
      </c>
      <c r="BA17" s="79">
        <f t="shared" si="18"/>
        <v>82.95</v>
      </c>
      <c r="BB17" s="72">
        <f t="shared" si="32"/>
        <v>2</v>
      </c>
      <c r="BC17" s="79">
        <f t="shared" si="19"/>
        <v>96.594</v>
      </c>
      <c r="BD17" s="72">
        <f t="shared" si="32"/>
        <v>2</v>
      </c>
      <c r="BE17" s="79">
        <f t="shared" si="20"/>
        <v>88.004</v>
      </c>
      <c r="BF17" s="72">
        <f t="shared" si="32"/>
        <v>2</v>
      </c>
      <c r="BG17" s="79">
        <f t="shared" si="21"/>
        <v>99.312</v>
      </c>
      <c r="BH17" s="72">
        <f t="shared" si="32"/>
        <v>2</v>
      </c>
      <c r="BI17" s="43">
        <f t="shared" si="22"/>
        <v>97.478</v>
      </c>
      <c r="BJ17" s="72">
        <f t="shared" si="32"/>
        <v>2</v>
      </c>
      <c r="BK17" s="43">
        <f t="shared" si="23"/>
        <v>38.558</v>
      </c>
      <c r="BL17" s="72">
        <f t="shared" si="32"/>
        <v>2</v>
      </c>
      <c r="BM17" s="65">
        <f t="shared" si="24"/>
        <v>34.022</v>
      </c>
    </row>
    <row r="18" spans="3:65" ht="15">
      <c r="C18" s="48" t="s">
        <v>22</v>
      </c>
      <c r="D18" s="72">
        <f t="shared" si="29"/>
        <v>2</v>
      </c>
      <c r="E18" s="128">
        <v>81.732</v>
      </c>
      <c r="F18" s="72">
        <f t="shared" si="29"/>
        <v>2</v>
      </c>
      <c r="G18" s="128">
        <v>92.056</v>
      </c>
      <c r="H18" s="72">
        <f t="shared" si="29"/>
        <v>2</v>
      </c>
      <c r="I18" s="128">
        <v>89.188</v>
      </c>
      <c r="J18" s="72">
        <f t="shared" si="29"/>
        <v>2</v>
      </c>
      <c r="K18" s="128">
        <v>93.036</v>
      </c>
      <c r="L18" s="72">
        <f t="shared" si="29"/>
        <v>2</v>
      </c>
      <c r="M18" s="130">
        <v>92.474</v>
      </c>
      <c r="N18" s="72">
        <f t="shared" si="29"/>
        <v>2</v>
      </c>
      <c r="O18" s="130">
        <v>43.082</v>
      </c>
      <c r="P18" s="72">
        <f t="shared" si="29"/>
        <v>2</v>
      </c>
      <c r="Q18" s="132">
        <v>33.83</v>
      </c>
      <c r="S18" s="48" t="s">
        <v>22</v>
      </c>
      <c r="T18" s="72">
        <f t="shared" si="30"/>
        <v>2</v>
      </c>
      <c r="U18" s="79">
        <f t="shared" si="2"/>
        <v>81.732</v>
      </c>
      <c r="V18" s="72">
        <f t="shared" si="30"/>
        <v>2</v>
      </c>
      <c r="W18" s="79">
        <f t="shared" si="3"/>
        <v>92.056</v>
      </c>
      <c r="X18" s="72">
        <f t="shared" si="30"/>
        <v>2</v>
      </c>
      <c r="Y18" s="79">
        <f t="shared" si="4"/>
        <v>89.188</v>
      </c>
      <c r="Z18" s="72">
        <f t="shared" si="30"/>
        <v>2</v>
      </c>
      <c r="AA18" s="79">
        <f t="shared" si="5"/>
        <v>93.036</v>
      </c>
      <c r="AB18" s="72">
        <f t="shared" si="30"/>
        <v>2</v>
      </c>
      <c r="AC18" s="43">
        <f t="shared" si="6"/>
        <v>92.474</v>
      </c>
      <c r="AD18" s="72">
        <f t="shared" si="30"/>
        <v>2</v>
      </c>
      <c r="AE18" s="43">
        <f t="shared" si="7"/>
        <v>43.082</v>
      </c>
      <c r="AF18" s="72">
        <f t="shared" si="30"/>
        <v>2</v>
      </c>
      <c r="AG18" s="65">
        <f t="shared" si="8"/>
        <v>33.83</v>
      </c>
      <c r="AI18" s="48" t="s">
        <v>22</v>
      </c>
      <c r="AJ18" s="72">
        <f t="shared" si="31"/>
        <v>2</v>
      </c>
      <c r="AK18" s="79">
        <f t="shared" si="10"/>
        <v>81.732</v>
      </c>
      <c r="AL18" s="72">
        <f t="shared" si="31"/>
        <v>2</v>
      </c>
      <c r="AM18" s="79">
        <f t="shared" si="11"/>
        <v>92.056</v>
      </c>
      <c r="AN18" s="72">
        <f t="shared" si="31"/>
        <v>2</v>
      </c>
      <c r="AO18" s="79">
        <f t="shared" si="12"/>
        <v>89.188</v>
      </c>
      <c r="AP18" s="72">
        <f t="shared" si="31"/>
        <v>2</v>
      </c>
      <c r="AQ18" s="79">
        <f t="shared" si="13"/>
        <v>93.036</v>
      </c>
      <c r="AR18" s="72">
        <f t="shared" si="31"/>
        <v>2</v>
      </c>
      <c r="AS18" s="43">
        <f t="shared" si="14"/>
        <v>92.474</v>
      </c>
      <c r="AT18" s="72">
        <f t="shared" si="31"/>
        <v>2</v>
      </c>
      <c r="AU18" s="43">
        <f t="shared" si="15"/>
        <v>43.082</v>
      </c>
      <c r="AV18" s="72">
        <f t="shared" si="31"/>
        <v>2</v>
      </c>
      <c r="AW18" s="65">
        <f t="shared" si="16"/>
        <v>33.83</v>
      </c>
      <c r="AY18" s="48" t="s">
        <v>22</v>
      </c>
      <c r="AZ18" s="72">
        <f t="shared" si="32"/>
        <v>2</v>
      </c>
      <c r="BA18" s="79">
        <f t="shared" si="18"/>
        <v>81.732</v>
      </c>
      <c r="BB18" s="72">
        <f t="shared" si="32"/>
        <v>2</v>
      </c>
      <c r="BC18" s="79">
        <f t="shared" si="19"/>
        <v>92.056</v>
      </c>
      <c r="BD18" s="72">
        <f t="shared" si="32"/>
        <v>2</v>
      </c>
      <c r="BE18" s="79">
        <f t="shared" si="20"/>
        <v>89.188</v>
      </c>
      <c r="BF18" s="72">
        <f t="shared" si="32"/>
        <v>2</v>
      </c>
      <c r="BG18" s="79">
        <f t="shared" si="21"/>
        <v>93.036</v>
      </c>
      <c r="BH18" s="72">
        <f t="shared" si="32"/>
        <v>2</v>
      </c>
      <c r="BI18" s="43">
        <f t="shared" si="22"/>
        <v>92.474</v>
      </c>
      <c r="BJ18" s="72">
        <f t="shared" si="32"/>
        <v>2</v>
      </c>
      <c r="BK18" s="43">
        <f t="shared" si="23"/>
        <v>43.082</v>
      </c>
      <c r="BL18" s="72">
        <f t="shared" si="32"/>
        <v>2</v>
      </c>
      <c r="BM18" s="65">
        <f t="shared" si="24"/>
        <v>33.83</v>
      </c>
    </row>
    <row r="19" spans="3:65" ht="15">
      <c r="C19" s="48" t="s">
        <v>23</v>
      </c>
      <c r="D19" s="72">
        <f t="shared" si="29"/>
        <v>2</v>
      </c>
      <c r="E19" s="128">
        <v>49.57</v>
      </c>
      <c r="F19" s="72">
        <f t="shared" si="29"/>
        <v>2</v>
      </c>
      <c r="G19" s="128">
        <v>58.668</v>
      </c>
      <c r="H19" s="72">
        <f t="shared" si="29"/>
        <v>2</v>
      </c>
      <c r="I19" s="128">
        <v>55.814</v>
      </c>
      <c r="J19" s="72">
        <f t="shared" si="29"/>
        <v>2</v>
      </c>
      <c r="K19" s="128">
        <v>53.056</v>
      </c>
      <c r="L19" s="72">
        <f t="shared" si="29"/>
        <v>2</v>
      </c>
      <c r="M19" s="130">
        <v>54.688</v>
      </c>
      <c r="N19" s="72">
        <f t="shared" si="29"/>
        <v>2</v>
      </c>
      <c r="O19" s="130">
        <v>37.578</v>
      </c>
      <c r="P19" s="72">
        <f t="shared" si="29"/>
        <v>2</v>
      </c>
      <c r="Q19" s="132">
        <v>33.674</v>
      </c>
      <c r="S19" s="48" t="s">
        <v>23</v>
      </c>
      <c r="T19" s="72">
        <f t="shared" si="30"/>
        <v>2</v>
      </c>
      <c r="U19" s="79">
        <f t="shared" si="2"/>
        <v>49.57</v>
      </c>
      <c r="V19" s="72">
        <f t="shared" si="30"/>
        <v>2</v>
      </c>
      <c r="W19" s="79">
        <f t="shared" si="3"/>
        <v>58.668</v>
      </c>
      <c r="X19" s="72">
        <f t="shared" si="30"/>
        <v>2</v>
      </c>
      <c r="Y19" s="79">
        <f t="shared" si="4"/>
        <v>55.814</v>
      </c>
      <c r="Z19" s="72">
        <f t="shared" si="30"/>
        <v>2</v>
      </c>
      <c r="AA19" s="79">
        <f t="shared" si="5"/>
        <v>53.056</v>
      </c>
      <c r="AB19" s="72">
        <f t="shared" si="30"/>
        <v>2</v>
      </c>
      <c r="AC19" s="43">
        <f t="shared" si="6"/>
        <v>54.688</v>
      </c>
      <c r="AD19" s="72">
        <f t="shared" si="30"/>
        <v>2</v>
      </c>
      <c r="AE19" s="43">
        <f t="shared" si="7"/>
        <v>37.578</v>
      </c>
      <c r="AF19" s="72">
        <f t="shared" si="30"/>
        <v>2</v>
      </c>
      <c r="AG19" s="65">
        <f t="shared" si="8"/>
        <v>33.674</v>
      </c>
      <c r="AI19" s="48" t="s">
        <v>23</v>
      </c>
      <c r="AJ19" s="72">
        <f t="shared" si="31"/>
        <v>2</v>
      </c>
      <c r="AK19" s="79">
        <f t="shared" si="10"/>
        <v>49.57</v>
      </c>
      <c r="AL19" s="72">
        <f t="shared" si="31"/>
        <v>2</v>
      </c>
      <c r="AM19" s="79">
        <f t="shared" si="11"/>
        <v>58.668</v>
      </c>
      <c r="AN19" s="72">
        <f t="shared" si="31"/>
        <v>2</v>
      </c>
      <c r="AO19" s="79">
        <f t="shared" si="12"/>
        <v>55.814</v>
      </c>
      <c r="AP19" s="72">
        <f t="shared" si="31"/>
        <v>2</v>
      </c>
      <c r="AQ19" s="79">
        <f t="shared" si="13"/>
        <v>53.056</v>
      </c>
      <c r="AR19" s="72">
        <f t="shared" si="31"/>
        <v>2</v>
      </c>
      <c r="AS19" s="43">
        <f t="shared" si="14"/>
        <v>54.688</v>
      </c>
      <c r="AT19" s="72">
        <f t="shared" si="31"/>
        <v>2</v>
      </c>
      <c r="AU19" s="43">
        <f t="shared" si="15"/>
        <v>37.578</v>
      </c>
      <c r="AV19" s="72">
        <f t="shared" si="31"/>
        <v>2</v>
      </c>
      <c r="AW19" s="65">
        <f t="shared" si="16"/>
        <v>33.674</v>
      </c>
      <c r="AY19" s="48" t="s">
        <v>23</v>
      </c>
      <c r="AZ19" s="72">
        <f t="shared" si="32"/>
        <v>2</v>
      </c>
      <c r="BA19" s="79">
        <f t="shared" si="18"/>
        <v>49.57</v>
      </c>
      <c r="BB19" s="72">
        <f t="shared" si="32"/>
        <v>2</v>
      </c>
      <c r="BC19" s="79">
        <f t="shared" si="19"/>
        <v>58.668</v>
      </c>
      <c r="BD19" s="72">
        <f t="shared" si="32"/>
        <v>2</v>
      </c>
      <c r="BE19" s="79">
        <f t="shared" si="20"/>
        <v>55.814</v>
      </c>
      <c r="BF19" s="72">
        <f t="shared" si="32"/>
        <v>2</v>
      </c>
      <c r="BG19" s="79">
        <f t="shared" si="21"/>
        <v>53.056</v>
      </c>
      <c r="BH19" s="72">
        <f t="shared" si="32"/>
        <v>2</v>
      </c>
      <c r="BI19" s="43">
        <f t="shared" si="22"/>
        <v>54.688</v>
      </c>
      <c r="BJ19" s="72">
        <f t="shared" si="32"/>
        <v>2</v>
      </c>
      <c r="BK19" s="43">
        <f t="shared" si="23"/>
        <v>37.578</v>
      </c>
      <c r="BL19" s="72">
        <f t="shared" si="32"/>
        <v>2</v>
      </c>
      <c r="BM19" s="65">
        <f t="shared" si="24"/>
        <v>33.674</v>
      </c>
    </row>
    <row r="20" spans="3:65" ht="15">
      <c r="C20" s="48" t="s">
        <v>24</v>
      </c>
      <c r="D20" s="74">
        <f>$E$30</f>
        <v>1</v>
      </c>
      <c r="E20" s="128">
        <v>47.084</v>
      </c>
      <c r="F20" s="74">
        <f>$E$30</f>
        <v>1</v>
      </c>
      <c r="G20" s="128">
        <v>56.642</v>
      </c>
      <c r="H20" s="74">
        <f>$E$30</f>
        <v>1</v>
      </c>
      <c r="I20" s="128">
        <v>46.074</v>
      </c>
      <c r="J20" s="74">
        <f>$E$30</f>
        <v>1</v>
      </c>
      <c r="K20" s="128">
        <v>48.504</v>
      </c>
      <c r="L20" s="74">
        <f>$E$30</f>
        <v>1</v>
      </c>
      <c r="M20" s="130">
        <v>47.232</v>
      </c>
      <c r="N20" s="74">
        <f>$E$30</f>
        <v>1</v>
      </c>
      <c r="O20" s="130">
        <v>40.292</v>
      </c>
      <c r="P20" s="74">
        <f>$E$30</f>
        <v>1</v>
      </c>
      <c r="Q20" s="132">
        <v>33.928</v>
      </c>
      <c r="S20" s="48" t="s">
        <v>24</v>
      </c>
      <c r="T20" s="72">
        <f t="shared" si="30"/>
        <v>2</v>
      </c>
      <c r="U20" s="79">
        <f t="shared" si="2"/>
        <v>47.084</v>
      </c>
      <c r="V20" s="72">
        <f t="shared" si="30"/>
        <v>2</v>
      </c>
      <c r="W20" s="79">
        <f t="shared" si="3"/>
        <v>56.642</v>
      </c>
      <c r="X20" s="72">
        <f t="shared" si="30"/>
        <v>2</v>
      </c>
      <c r="Y20" s="79">
        <f t="shared" si="4"/>
        <v>46.074</v>
      </c>
      <c r="Z20" s="72">
        <f t="shared" si="30"/>
        <v>2</v>
      </c>
      <c r="AA20" s="79">
        <f t="shared" si="5"/>
        <v>48.504</v>
      </c>
      <c r="AB20" s="72">
        <f t="shared" si="30"/>
        <v>2</v>
      </c>
      <c r="AC20" s="43">
        <f t="shared" si="6"/>
        <v>47.232</v>
      </c>
      <c r="AD20" s="72">
        <f t="shared" si="30"/>
        <v>2</v>
      </c>
      <c r="AE20" s="43">
        <f t="shared" si="7"/>
        <v>40.292</v>
      </c>
      <c r="AF20" s="72">
        <f t="shared" si="30"/>
        <v>2</v>
      </c>
      <c r="AG20" s="65">
        <f t="shared" si="8"/>
        <v>33.928</v>
      </c>
      <c r="AI20" s="48" t="s">
        <v>24</v>
      </c>
      <c r="AJ20" s="72">
        <f t="shared" si="31"/>
        <v>2</v>
      </c>
      <c r="AK20" s="79">
        <f t="shared" si="10"/>
        <v>47.084</v>
      </c>
      <c r="AL20" s="72">
        <f t="shared" si="31"/>
        <v>2</v>
      </c>
      <c r="AM20" s="79">
        <f t="shared" si="11"/>
        <v>56.642</v>
      </c>
      <c r="AN20" s="72">
        <f t="shared" si="31"/>
        <v>2</v>
      </c>
      <c r="AO20" s="79">
        <f t="shared" si="12"/>
        <v>46.074</v>
      </c>
      <c r="AP20" s="72">
        <f t="shared" si="31"/>
        <v>2</v>
      </c>
      <c r="AQ20" s="79">
        <f t="shared" si="13"/>
        <v>48.504</v>
      </c>
      <c r="AR20" s="72">
        <f t="shared" si="31"/>
        <v>2</v>
      </c>
      <c r="AS20" s="43">
        <f t="shared" si="14"/>
        <v>47.232</v>
      </c>
      <c r="AT20" s="72">
        <f t="shared" si="31"/>
        <v>2</v>
      </c>
      <c r="AU20" s="43">
        <f t="shared" si="15"/>
        <v>40.292</v>
      </c>
      <c r="AV20" s="72">
        <f t="shared" si="31"/>
        <v>2</v>
      </c>
      <c r="AW20" s="65">
        <f t="shared" si="16"/>
        <v>33.928</v>
      </c>
      <c r="AY20" s="48" t="s">
        <v>24</v>
      </c>
      <c r="AZ20" s="72">
        <f t="shared" si="32"/>
        <v>2</v>
      </c>
      <c r="BA20" s="79">
        <f t="shared" si="18"/>
        <v>47.084</v>
      </c>
      <c r="BB20" s="72">
        <f t="shared" si="32"/>
        <v>2</v>
      </c>
      <c r="BC20" s="79">
        <f t="shared" si="19"/>
        <v>56.642</v>
      </c>
      <c r="BD20" s="72">
        <f t="shared" si="32"/>
        <v>2</v>
      </c>
      <c r="BE20" s="79">
        <f t="shared" si="20"/>
        <v>46.074</v>
      </c>
      <c r="BF20" s="72">
        <f t="shared" si="32"/>
        <v>2</v>
      </c>
      <c r="BG20" s="79">
        <f t="shared" si="21"/>
        <v>48.504</v>
      </c>
      <c r="BH20" s="72">
        <f t="shared" si="32"/>
        <v>2</v>
      </c>
      <c r="BI20" s="43">
        <f t="shared" si="22"/>
        <v>47.232</v>
      </c>
      <c r="BJ20" s="72">
        <f t="shared" si="32"/>
        <v>2</v>
      </c>
      <c r="BK20" s="43">
        <f t="shared" si="23"/>
        <v>40.292</v>
      </c>
      <c r="BL20" s="72">
        <f t="shared" si="32"/>
        <v>2</v>
      </c>
      <c r="BM20" s="65">
        <f t="shared" si="24"/>
        <v>33.928</v>
      </c>
    </row>
    <row r="21" spans="3:65" ht="15">
      <c r="C21" s="48" t="s">
        <v>25</v>
      </c>
      <c r="D21" s="74">
        <f aca="true" t="shared" si="33" ref="D21:P24">$E$30</f>
        <v>1</v>
      </c>
      <c r="E21" s="128">
        <v>47.654</v>
      </c>
      <c r="F21" s="74">
        <f t="shared" si="33"/>
        <v>1</v>
      </c>
      <c r="G21" s="128">
        <v>54.144</v>
      </c>
      <c r="H21" s="74">
        <f t="shared" si="33"/>
        <v>1</v>
      </c>
      <c r="I21" s="128">
        <v>46.466</v>
      </c>
      <c r="J21" s="74">
        <f t="shared" si="33"/>
        <v>1</v>
      </c>
      <c r="K21" s="128">
        <v>51.534</v>
      </c>
      <c r="L21" s="74">
        <f t="shared" si="33"/>
        <v>1</v>
      </c>
      <c r="M21" s="130">
        <v>48.692</v>
      </c>
      <c r="N21" s="74">
        <f t="shared" si="33"/>
        <v>1</v>
      </c>
      <c r="O21" s="130">
        <v>41.302</v>
      </c>
      <c r="P21" s="74">
        <f t="shared" si="33"/>
        <v>1</v>
      </c>
      <c r="Q21" s="132">
        <v>40.39</v>
      </c>
      <c r="S21" s="48" t="s">
        <v>25</v>
      </c>
      <c r="T21" s="72">
        <f t="shared" si="30"/>
        <v>2</v>
      </c>
      <c r="U21" s="79">
        <f t="shared" si="2"/>
        <v>47.654</v>
      </c>
      <c r="V21" s="72">
        <f t="shared" si="30"/>
        <v>2</v>
      </c>
      <c r="W21" s="79">
        <f t="shared" si="3"/>
        <v>54.144</v>
      </c>
      <c r="X21" s="72">
        <f t="shared" si="30"/>
        <v>2</v>
      </c>
      <c r="Y21" s="79">
        <f t="shared" si="4"/>
        <v>46.466</v>
      </c>
      <c r="Z21" s="72">
        <f t="shared" si="30"/>
        <v>2</v>
      </c>
      <c r="AA21" s="79">
        <f t="shared" si="5"/>
        <v>51.534</v>
      </c>
      <c r="AB21" s="72">
        <f t="shared" si="30"/>
        <v>2</v>
      </c>
      <c r="AC21" s="43">
        <f t="shared" si="6"/>
        <v>48.692</v>
      </c>
      <c r="AD21" s="72">
        <f t="shared" si="30"/>
        <v>2</v>
      </c>
      <c r="AE21" s="43">
        <f t="shared" si="7"/>
        <v>41.302</v>
      </c>
      <c r="AF21" s="72">
        <f t="shared" si="30"/>
        <v>2</v>
      </c>
      <c r="AG21" s="65">
        <f t="shared" si="8"/>
        <v>40.39</v>
      </c>
      <c r="AI21" s="48" t="s">
        <v>25</v>
      </c>
      <c r="AJ21" s="72">
        <f t="shared" si="31"/>
        <v>2</v>
      </c>
      <c r="AK21" s="79">
        <f t="shared" si="10"/>
        <v>47.654</v>
      </c>
      <c r="AL21" s="72">
        <f t="shared" si="31"/>
        <v>2</v>
      </c>
      <c r="AM21" s="79">
        <f t="shared" si="11"/>
        <v>54.144</v>
      </c>
      <c r="AN21" s="72">
        <f t="shared" si="31"/>
        <v>2</v>
      </c>
      <c r="AO21" s="79">
        <f t="shared" si="12"/>
        <v>46.466</v>
      </c>
      <c r="AP21" s="72">
        <f t="shared" si="31"/>
        <v>2</v>
      </c>
      <c r="AQ21" s="79">
        <f t="shared" si="13"/>
        <v>51.534</v>
      </c>
      <c r="AR21" s="72">
        <f t="shared" si="31"/>
        <v>2</v>
      </c>
      <c r="AS21" s="43">
        <f t="shared" si="14"/>
        <v>48.692</v>
      </c>
      <c r="AT21" s="72">
        <f t="shared" si="31"/>
        <v>2</v>
      </c>
      <c r="AU21" s="43">
        <f t="shared" si="15"/>
        <v>41.302</v>
      </c>
      <c r="AV21" s="72">
        <f t="shared" si="31"/>
        <v>2</v>
      </c>
      <c r="AW21" s="65">
        <f t="shared" si="16"/>
        <v>40.39</v>
      </c>
      <c r="AY21" s="48" t="s">
        <v>25</v>
      </c>
      <c r="AZ21" s="72">
        <f t="shared" si="32"/>
        <v>2</v>
      </c>
      <c r="BA21" s="79">
        <f t="shared" si="18"/>
        <v>47.654</v>
      </c>
      <c r="BB21" s="72">
        <f t="shared" si="32"/>
        <v>2</v>
      </c>
      <c r="BC21" s="79">
        <f t="shared" si="19"/>
        <v>54.144</v>
      </c>
      <c r="BD21" s="72">
        <f t="shared" si="32"/>
        <v>2</v>
      </c>
      <c r="BE21" s="79">
        <f t="shared" si="20"/>
        <v>46.466</v>
      </c>
      <c r="BF21" s="72">
        <f t="shared" si="32"/>
        <v>2</v>
      </c>
      <c r="BG21" s="79">
        <f t="shared" si="21"/>
        <v>51.534</v>
      </c>
      <c r="BH21" s="72">
        <f t="shared" si="32"/>
        <v>2</v>
      </c>
      <c r="BI21" s="43">
        <f t="shared" si="22"/>
        <v>48.692</v>
      </c>
      <c r="BJ21" s="72">
        <f t="shared" si="32"/>
        <v>2</v>
      </c>
      <c r="BK21" s="43">
        <f t="shared" si="23"/>
        <v>41.302</v>
      </c>
      <c r="BL21" s="72">
        <f t="shared" si="32"/>
        <v>2</v>
      </c>
      <c r="BM21" s="65">
        <f t="shared" si="24"/>
        <v>40.39</v>
      </c>
    </row>
    <row r="22" spans="3:65" ht="15">
      <c r="C22" s="48" t="s">
        <v>26</v>
      </c>
      <c r="D22" s="74">
        <f t="shared" si="33"/>
        <v>1</v>
      </c>
      <c r="E22" s="128">
        <v>47.266</v>
      </c>
      <c r="F22" s="74">
        <f t="shared" si="33"/>
        <v>1</v>
      </c>
      <c r="G22" s="128">
        <v>54.766</v>
      </c>
      <c r="H22" s="74">
        <f t="shared" si="33"/>
        <v>1</v>
      </c>
      <c r="I22" s="128">
        <v>52.182</v>
      </c>
      <c r="J22" s="74">
        <f t="shared" si="33"/>
        <v>1</v>
      </c>
      <c r="K22" s="128">
        <v>56.91</v>
      </c>
      <c r="L22" s="74">
        <f t="shared" si="33"/>
        <v>1</v>
      </c>
      <c r="M22" s="130">
        <v>46.418</v>
      </c>
      <c r="N22" s="74">
        <f t="shared" si="33"/>
        <v>1</v>
      </c>
      <c r="O22" s="130">
        <v>42.18</v>
      </c>
      <c r="P22" s="74">
        <f t="shared" si="33"/>
        <v>1</v>
      </c>
      <c r="Q22" s="132">
        <v>43.728</v>
      </c>
      <c r="S22" s="48" t="s">
        <v>26</v>
      </c>
      <c r="T22" s="74">
        <f aca="true" t="shared" si="34" ref="T22:AF24">$E$30</f>
        <v>1</v>
      </c>
      <c r="U22" s="79">
        <f t="shared" si="2"/>
        <v>47.266</v>
      </c>
      <c r="V22" s="74">
        <f t="shared" si="34"/>
        <v>1</v>
      </c>
      <c r="W22" s="79">
        <f t="shared" si="3"/>
        <v>54.766</v>
      </c>
      <c r="X22" s="74">
        <f t="shared" si="34"/>
        <v>1</v>
      </c>
      <c r="Y22" s="79">
        <f t="shared" si="4"/>
        <v>52.182</v>
      </c>
      <c r="Z22" s="74">
        <f t="shared" si="34"/>
        <v>1</v>
      </c>
      <c r="AA22" s="79">
        <f t="shared" si="5"/>
        <v>56.91</v>
      </c>
      <c r="AB22" s="74">
        <f t="shared" si="34"/>
        <v>1</v>
      </c>
      <c r="AC22" s="43">
        <f t="shared" si="6"/>
        <v>46.418</v>
      </c>
      <c r="AD22" s="74">
        <f t="shared" si="34"/>
        <v>1</v>
      </c>
      <c r="AE22" s="43">
        <f t="shared" si="7"/>
        <v>42.18</v>
      </c>
      <c r="AF22" s="74">
        <f t="shared" si="34"/>
        <v>1</v>
      </c>
      <c r="AG22" s="65">
        <f t="shared" si="8"/>
        <v>43.728</v>
      </c>
      <c r="AI22" s="48" t="s">
        <v>26</v>
      </c>
      <c r="AJ22" s="72">
        <f t="shared" si="31"/>
        <v>2</v>
      </c>
      <c r="AK22" s="79">
        <f t="shared" si="10"/>
        <v>47.266</v>
      </c>
      <c r="AL22" s="72">
        <f t="shared" si="31"/>
        <v>2</v>
      </c>
      <c r="AM22" s="79">
        <f t="shared" si="11"/>
        <v>54.766</v>
      </c>
      <c r="AN22" s="72">
        <f t="shared" si="31"/>
        <v>2</v>
      </c>
      <c r="AO22" s="79">
        <f t="shared" si="12"/>
        <v>52.182</v>
      </c>
      <c r="AP22" s="72">
        <f t="shared" si="31"/>
        <v>2</v>
      </c>
      <c r="AQ22" s="79">
        <f t="shared" si="13"/>
        <v>56.91</v>
      </c>
      <c r="AR22" s="72">
        <f t="shared" si="31"/>
        <v>2</v>
      </c>
      <c r="AS22" s="43">
        <f t="shared" si="14"/>
        <v>46.418</v>
      </c>
      <c r="AT22" s="72">
        <f t="shared" si="31"/>
        <v>2</v>
      </c>
      <c r="AU22" s="43">
        <f t="shared" si="15"/>
        <v>42.18</v>
      </c>
      <c r="AV22" s="72">
        <f t="shared" si="31"/>
        <v>2</v>
      </c>
      <c r="AW22" s="65">
        <f t="shared" si="16"/>
        <v>43.728</v>
      </c>
      <c r="AY22" s="48" t="s">
        <v>26</v>
      </c>
      <c r="AZ22" s="72">
        <f t="shared" si="32"/>
        <v>2</v>
      </c>
      <c r="BA22" s="79">
        <f t="shared" si="18"/>
        <v>47.266</v>
      </c>
      <c r="BB22" s="72">
        <f t="shared" si="32"/>
        <v>2</v>
      </c>
      <c r="BC22" s="79">
        <f t="shared" si="19"/>
        <v>54.766</v>
      </c>
      <c r="BD22" s="72">
        <f t="shared" si="32"/>
        <v>2</v>
      </c>
      <c r="BE22" s="79">
        <f t="shared" si="20"/>
        <v>52.182</v>
      </c>
      <c r="BF22" s="72">
        <f t="shared" si="32"/>
        <v>2</v>
      </c>
      <c r="BG22" s="79">
        <f t="shared" si="21"/>
        <v>56.91</v>
      </c>
      <c r="BH22" s="72">
        <f t="shared" si="32"/>
        <v>2</v>
      </c>
      <c r="BI22" s="43">
        <f t="shared" si="22"/>
        <v>46.418</v>
      </c>
      <c r="BJ22" s="72">
        <f t="shared" si="32"/>
        <v>2</v>
      </c>
      <c r="BK22" s="43">
        <f t="shared" si="23"/>
        <v>42.18</v>
      </c>
      <c r="BL22" s="72">
        <f t="shared" si="32"/>
        <v>2</v>
      </c>
      <c r="BM22" s="65">
        <f t="shared" si="24"/>
        <v>43.728</v>
      </c>
    </row>
    <row r="23" spans="3:65" ht="15">
      <c r="C23" s="48" t="s">
        <v>27</v>
      </c>
      <c r="D23" s="74">
        <f t="shared" si="33"/>
        <v>1</v>
      </c>
      <c r="E23" s="128">
        <v>42.768</v>
      </c>
      <c r="F23" s="74">
        <f t="shared" si="33"/>
        <v>1</v>
      </c>
      <c r="G23" s="128">
        <v>53.02</v>
      </c>
      <c r="H23" s="74">
        <f t="shared" si="33"/>
        <v>1</v>
      </c>
      <c r="I23" s="128">
        <v>48.008</v>
      </c>
      <c r="J23" s="74">
        <f t="shared" si="33"/>
        <v>1</v>
      </c>
      <c r="K23" s="128">
        <v>49.952</v>
      </c>
      <c r="L23" s="74">
        <f t="shared" si="33"/>
        <v>1</v>
      </c>
      <c r="M23" s="130">
        <v>39.564</v>
      </c>
      <c r="N23" s="74">
        <f t="shared" si="33"/>
        <v>1</v>
      </c>
      <c r="O23" s="130">
        <v>43.656</v>
      </c>
      <c r="P23" s="74">
        <f t="shared" si="33"/>
        <v>1</v>
      </c>
      <c r="Q23" s="132">
        <v>44.52</v>
      </c>
      <c r="S23" s="48" t="s">
        <v>27</v>
      </c>
      <c r="T23" s="74">
        <f t="shared" si="34"/>
        <v>1</v>
      </c>
      <c r="U23" s="79">
        <f t="shared" si="2"/>
        <v>42.768</v>
      </c>
      <c r="V23" s="74">
        <f t="shared" si="34"/>
        <v>1</v>
      </c>
      <c r="W23" s="79">
        <f t="shared" si="3"/>
        <v>53.02</v>
      </c>
      <c r="X23" s="74">
        <f t="shared" si="34"/>
        <v>1</v>
      </c>
      <c r="Y23" s="79">
        <f t="shared" si="4"/>
        <v>48.008</v>
      </c>
      <c r="Z23" s="74">
        <f t="shared" si="34"/>
        <v>1</v>
      </c>
      <c r="AA23" s="79">
        <f t="shared" si="5"/>
        <v>49.952</v>
      </c>
      <c r="AB23" s="74">
        <f t="shared" si="34"/>
        <v>1</v>
      </c>
      <c r="AC23" s="43">
        <f t="shared" si="6"/>
        <v>39.564</v>
      </c>
      <c r="AD23" s="74">
        <f t="shared" si="34"/>
        <v>1</v>
      </c>
      <c r="AE23" s="43">
        <f t="shared" si="7"/>
        <v>43.656</v>
      </c>
      <c r="AF23" s="74">
        <f t="shared" si="34"/>
        <v>1</v>
      </c>
      <c r="AG23" s="65">
        <f t="shared" si="8"/>
        <v>44.52</v>
      </c>
      <c r="AI23" s="48" t="s">
        <v>27</v>
      </c>
      <c r="AJ23" s="74">
        <f aca="true" t="shared" si="35" ref="AJ23:AV24">$E$30</f>
        <v>1</v>
      </c>
      <c r="AK23" s="79">
        <f t="shared" si="10"/>
        <v>42.768</v>
      </c>
      <c r="AL23" s="74">
        <f t="shared" si="35"/>
        <v>1</v>
      </c>
      <c r="AM23" s="79">
        <f t="shared" si="11"/>
        <v>53.02</v>
      </c>
      <c r="AN23" s="74">
        <f t="shared" si="35"/>
        <v>1</v>
      </c>
      <c r="AO23" s="79">
        <f t="shared" si="12"/>
        <v>48.008</v>
      </c>
      <c r="AP23" s="74">
        <f t="shared" si="35"/>
        <v>1</v>
      </c>
      <c r="AQ23" s="79">
        <f t="shared" si="13"/>
        <v>49.952</v>
      </c>
      <c r="AR23" s="74">
        <f t="shared" si="35"/>
        <v>1</v>
      </c>
      <c r="AS23" s="43">
        <f t="shared" si="14"/>
        <v>39.564</v>
      </c>
      <c r="AT23" s="74">
        <f t="shared" si="35"/>
        <v>1</v>
      </c>
      <c r="AU23" s="43">
        <f t="shared" si="15"/>
        <v>43.656</v>
      </c>
      <c r="AV23" s="74">
        <f t="shared" si="35"/>
        <v>1</v>
      </c>
      <c r="AW23" s="65">
        <f t="shared" si="16"/>
        <v>44.52</v>
      </c>
      <c r="AY23" s="48" t="s">
        <v>27</v>
      </c>
      <c r="AZ23" s="72">
        <f t="shared" si="32"/>
        <v>2</v>
      </c>
      <c r="BA23" s="79">
        <f t="shared" si="18"/>
        <v>42.768</v>
      </c>
      <c r="BB23" s="72">
        <f t="shared" si="32"/>
        <v>2</v>
      </c>
      <c r="BC23" s="79">
        <f t="shared" si="19"/>
        <v>53.02</v>
      </c>
      <c r="BD23" s="72">
        <f t="shared" si="32"/>
        <v>2</v>
      </c>
      <c r="BE23" s="79">
        <f t="shared" si="20"/>
        <v>48.008</v>
      </c>
      <c r="BF23" s="72">
        <f t="shared" si="32"/>
        <v>2</v>
      </c>
      <c r="BG23" s="79">
        <f t="shared" si="21"/>
        <v>49.952</v>
      </c>
      <c r="BH23" s="72">
        <f t="shared" si="32"/>
        <v>2</v>
      </c>
      <c r="BI23" s="43">
        <f t="shared" si="22"/>
        <v>39.564</v>
      </c>
      <c r="BJ23" s="72">
        <f t="shared" si="32"/>
        <v>2</v>
      </c>
      <c r="BK23" s="43">
        <f t="shared" si="23"/>
        <v>43.656</v>
      </c>
      <c r="BL23" s="72">
        <f t="shared" si="32"/>
        <v>2</v>
      </c>
      <c r="BM23" s="65">
        <f t="shared" si="24"/>
        <v>44.52</v>
      </c>
    </row>
    <row r="24" spans="3:65" ht="15">
      <c r="C24" s="48" t="s">
        <v>28</v>
      </c>
      <c r="D24" s="74">
        <f t="shared" si="33"/>
        <v>1</v>
      </c>
      <c r="E24" s="128">
        <v>36.872</v>
      </c>
      <c r="F24" s="74">
        <f t="shared" si="33"/>
        <v>1</v>
      </c>
      <c r="G24" s="128">
        <v>44.186</v>
      </c>
      <c r="H24" s="74">
        <f t="shared" si="33"/>
        <v>1</v>
      </c>
      <c r="I24" s="128">
        <v>41.77</v>
      </c>
      <c r="J24" s="74">
        <f t="shared" si="33"/>
        <v>1</v>
      </c>
      <c r="K24" s="128">
        <v>42.692</v>
      </c>
      <c r="L24" s="74">
        <f t="shared" si="33"/>
        <v>1</v>
      </c>
      <c r="M24" s="130">
        <v>38.24</v>
      </c>
      <c r="N24" s="74">
        <f t="shared" si="33"/>
        <v>1</v>
      </c>
      <c r="O24" s="130">
        <v>44.172</v>
      </c>
      <c r="P24" s="74">
        <f t="shared" si="33"/>
        <v>1</v>
      </c>
      <c r="Q24" s="132">
        <v>42.956</v>
      </c>
      <c r="S24" s="48" t="s">
        <v>28</v>
      </c>
      <c r="T24" s="74">
        <f t="shared" si="34"/>
        <v>1</v>
      </c>
      <c r="U24" s="79">
        <f t="shared" si="2"/>
        <v>36.872</v>
      </c>
      <c r="V24" s="74">
        <f t="shared" si="34"/>
        <v>1</v>
      </c>
      <c r="W24" s="79">
        <f t="shared" si="3"/>
        <v>44.186</v>
      </c>
      <c r="X24" s="74">
        <f t="shared" si="34"/>
        <v>1</v>
      </c>
      <c r="Y24" s="79">
        <f t="shared" si="4"/>
        <v>41.77</v>
      </c>
      <c r="Z24" s="74">
        <f t="shared" si="34"/>
        <v>1</v>
      </c>
      <c r="AA24" s="79">
        <f t="shared" si="5"/>
        <v>42.692</v>
      </c>
      <c r="AB24" s="74">
        <f t="shared" si="34"/>
        <v>1</v>
      </c>
      <c r="AC24" s="43">
        <f t="shared" si="6"/>
        <v>38.24</v>
      </c>
      <c r="AD24" s="74">
        <f t="shared" si="34"/>
        <v>1</v>
      </c>
      <c r="AE24" s="43">
        <f t="shared" si="7"/>
        <v>44.172</v>
      </c>
      <c r="AF24" s="74">
        <f t="shared" si="34"/>
        <v>1</v>
      </c>
      <c r="AG24" s="65">
        <f t="shared" si="8"/>
        <v>42.956</v>
      </c>
      <c r="AI24" s="48" t="s">
        <v>28</v>
      </c>
      <c r="AJ24" s="74">
        <f t="shared" si="35"/>
        <v>1</v>
      </c>
      <c r="AK24" s="79">
        <f t="shared" si="10"/>
        <v>36.872</v>
      </c>
      <c r="AL24" s="74">
        <f t="shared" si="35"/>
        <v>1</v>
      </c>
      <c r="AM24" s="79">
        <f t="shared" si="11"/>
        <v>44.186</v>
      </c>
      <c r="AN24" s="74">
        <f t="shared" si="35"/>
        <v>1</v>
      </c>
      <c r="AO24" s="79">
        <f t="shared" si="12"/>
        <v>41.77</v>
      </c>
      <c r="AP24" s="74">
        <f t="shared" si="35"/>
        <v>1</v>
      </c>
      <c r="AQ24" s="79">
        <f t="shared" si="13"/>
        <v>42.692</v>
      </c>
      <c r="AR24" s="74">
        <f t="shared" si="35"/>
        <v>1</v>
      </c>
      <c r="AS24" s="43">
        <f t="shared" si="14"/>
        <v>38.24</v>
      </c>
      <c r="AT24" s="74">
        <f t="shared" si="35"/>
        <v>1</v>
      </c>
      <c r="AU24" s="43">
        <f t="shared" si="15"/>
        <v>44.172</v>
      </c>
      <c r="AV24" s="74">
        <f t="shared" si="35"/>
        <v>1</v>
      </c>
      <c r="AW24" s="65">
        <f t="shared" si="16"/>
        <v>42.956</v>
      </c>
      <c r="AY24" s="48" t="s">
        <v>28</v>
      </c>
      <c r="AZ24" s="74">
        <f aca="true" t="shared" si="36" ref="AZ24:BL24">$E$30</f>
        <v>1</v>
      </c>
      <c r="BA24" s="79">
        <f t="shared" si="18"/>
        <v>36.872</v>
      </c>
      <c r="BB24" s="74">
        <f t="shared" si="36"/>
        <v>1</v>
      </c>
      <c r="BC24" s="79">
        <f t="shared" si="19"/>
        <v>44.186</v>
      </c>
      <c r="BD24" s="74">
        <f t="shared" si="36"/>
        <v>1</v>
      </c>
      <c r="BE24" s="79">
        <f t="shared" si="20"/>
        <v>41.77</v>
      </c>
      <c r="BF24" s="74">
        <f t="shared" si="36"/>
        <v>1</v>
      </c>
      <c r="BG24" s="79">
        <f t="shared" si="21"/>
        <v>42.692</v>
      </c>
      <c r="BH24" s="74">
        <f t="shared" si="36"/>
        <v>1</v>
      </c>
      <c r="BI24" s="43">
        <f t="shared" si="22"/>
        <v>38.24</v>
      </c>
      <c r="BJ24" s="74">
        <f t="shared" si="36"/>
        <v>1</v>
      </c>
      <c r="BK24" s="43">
        <f t="shared" si="23"/>
        <v>44.172</v>
      </c>
      <c r="BL24" s="74">
        <f t="shared" si="36"/>
        <v>1</v>
      </c>
      <c r="BM24" s="65">
        <f t="shared" si="24"/>
        <v>42.956</v>
      </c>
    </row>
    <row r="25" spans="3:65" ht="15">
      <c r="C25" s="48" t="s">
        <v>29</v>
      </c>
      <c r="D25" s="72">
        <f>$J$30</f>
        <v>2</v>
      </c>
      <c r="E25" s="128">
        <v>35.996</v>
      </c>
      <c r="F25" s="72">
        <f>$J$30</f>
        <v>2</v>
      </c>
      <c r="G25" s="128">
        <v>41.088</v>
      </c>
      <c r="H25" s="72">
        <f>$J$30</f>
        <v>2</v>
      </c>
      <c r="I25" s="128">
        <v>42.918</v>
      </c>
      <c r="J25" s="72">
        <f>$J$30</f>
        <v>2</v>
      </c>
      <c r="K25" s="128">
        <v>41.726</v>
      </c>
      <c r="L25" s="72">
        <f>$J$30</f>
        <v>2</v>
      </c>
      <c r="M25" s="130">
        <v>37.646</v>
      </c>
      <c r="N25" s="72">
        <f>$J$30</f>
        <v>2</v>
      </c>
      <c r="O25" s="130">
        <v>42.618</v>
      </c>
      <c r="P25" s="72">
        <f>$J$30</f>
        <v>2</v>
      </c>
      <c r="Q25" s="132">
        <v>44.41</v>
      </c>
      <c r="S25" s="48" t="s">
        <v>29</v>
      </c>
      <c r="T25" s="72">
        <f>$J$30</f>
        <v>2</v>
      </c>
      <c r="U25" s="79">
        <f t="shared" si="2"/>
        <v>35.996</v>
      </c>
      <c r="V25" s="72">
        <f>$J$30</f>
        <v>2</v>
      </c>
      <c r="W25" s="79">
        <f t="shared" si="3"/>
        <v>41.088</v>
      </c>
      <c r="X25" s="72">
        <f>$J$30</f>
        <v>2</v>
      </c>
      <c r="Y25" s="79">
        <f t="shared" si="4"/>
        <v>42.918</v>
      </c>
      <c r="Z25" s="72">
        <f>$J$30</f>
        <v>2</v>
      </c>
      <c r="AA25" s="79">
        <f t="shared" si="5"/>
        <v>41.726</v>
      </c>
      <c r="AB25" s="72">
        <f>$J$30</f>
        <v>2</v>
      </c>
      <c r="AC25" s="43">
        <f t="shared" si="6"/>
        <v>37.646</v>
      </c>
      <c r="AD25" s="72">
        <f>$J$30</f>
        <v>2</v>
      </c>
      <c r="AE25" s="43">
        <f t="shared" si="7"/>
        <v>42.618</v>
      </c>
      <c r="AF25" s="72">
        <f>$J$30</f>
        <v>2</v>
      </c>
      <c r="AG25" s="65">
        <f t="shared" si="8"/>
        <v>44.41</v>
      </c>
      <c r="AI25" s="48" t="s">
        <v>29</v>
      </c>
      <c r="AJ25" s="72">
        <f>$J$30</f>
        <v>2</v>
      </c>
      <c r="AK25" s="79">
        <f t="shared" si="10"/>
        <v>35.996</v>
      </c>
      <c r="AL25" s="72">
        <f>$J$30</f>
        <v>2</v>
      </c>
      <c r="AM25" s="79">
        <f t="shared" si="11"/>
        <v>41.088</v>
      </c>
      <c r="AN25" s="72">
        <f>$J$30</f>
        <v>2</v>
      </c>
      <c r="AO25" s="79">
        <f t="shared" si="12"/>
        <v>42.918</v>
      </c>
      <c r="AP25" s="72">
        <f>$J$30</f>
        <v>2</v>
      </c>
      <c r="AQ25" s="79">
        <f t="shared" si="13"/>
        <v>41.726</v>
      </c>
      <c r="AR25" s="72">
        <f>$J$30</f>
        <v>2</v>
      </c>
      <c r="AS25" s="43">
        <f t="shared" si="14"/>
        <v>37.646</v>
      </c>
      <c r="AT25" s="72">
        <f>$J$30</f>
        <v>2</v>
      </c>
      <c r="AU25" s="43">
        <f t="shared" si="15"/>
        <v>42.618</v>
      </c>
      <c r="AV25" s="72">
        <f>$J$30</f>
        <v>2</v>
      </c>
      <c r="AW25" s="65">
        <f t="shared" si="16"/>
        <v>44.41</v>
      </c>
      <c r="AY25" s="48" t="s">
        <v>29</v>
      </c>
      <c r="AZ25" s="72">
        <f>$J$30</f>
        <v>2</v>
      </c>
      <c r="BA25" s="79">
        <f t="shared" si="18"/>
        <v>35.996</v>
      </c>
      <c r="BB25" s="72">
        <f>$J$30</f>
        <v>2</v>
      </c>
      <c r="BC25" s="79">
        <f t="shared" si="19"/>
        <v>41.088</v>
      </c>
      <c r="BD25" s="72">
        <f>$J$30</f>
        <v>2</v>
      </c>
      <c r="BE25" s="79">
        <f t="shared" si="20"/>
        <v>42.918</v>
      </c>
      <c r="BF25" s="72">
        <f>$J$30</f>
        <v>2</v>
      </c>
      <c r="BG25" s="79">
        <f t="shared" si="21"/>
        <v>41.726</v>
      </c>
      <c r="BH25" s="72">
        <f>$J$30</f>
        <v>2</v>
      </c>
      <c r="BI25" s="43">
        <f t="shared" si="22"/>
        <v>37.646</v>
      </c>
      <c r="BJ25" s="72">
        <f>$J$30</f>
        <v>2</v>
      </c>
      <c r="BK25" s="43">
        <f t="shared" si="23"/>
        <v>42.618</v>
      </c>
      <c r="BL25" s="72">
        <f>$J$30</f>
        <v>2</v>
      </c>
      <c r="BM25" s="65">
        <f t="shared" si="24"/>
        <v>44.41</v>
      </c>
    </row>
    <row r="26" spans="3:65" ht="15">
      <c r="C26" s="48" t="s">
        <v>30</v>
      </c>
      <c r="D26" s="72">
        <f>$J$30</f>
        <v>2</v>
      </c>
      <c r="E26" s="128">
        <v>35.918</v>
      </c>
      <c r="F26" s="72">
        <f>$J$30</f>
        <v>2</v>
      </c>
      <c r="G26" s="128">
        <v>38.686</v>
      </c>
      <c r="H26" s="72">
        <f>$J$30</f>
        <v>2</v>
      </c>
      <c r="I26" s="128">
        <v>43.432</v>
      </c>
      <c r="J26" s="72">
        <f>$J$30</f>
        <v>2</v>
      </c>
      <c r="K26" s="128">
        <v>42.488</v>
      </c>
      <c r="L26" s="72">
        <f>$J$30</f>
        <v>2</v>
      </c>
      <c r="M26" s="130">
        <v>37.862</v>
      </c>
      <c r="N26" s="72">
        <f>$J$30</f>
        <v>2</v>
      </c>
      <c r="O26" s="130">
        <v>44.296</v>
      </c>
      <c r="P26" s="72">
        <f>$J$30</f>
        <v>2</v>
      </c>
      <c r="Q26" s="132">
        <v>45.058</v>
      </c>
      <c r="S26" s="48" t="s">
        <v>30</v>
      </c>
      <c r="T26" s="72">
        <f>$J$30</f>
        <v>2</v>
      </c>
      <c r="U26" s="79">
        <f t="shared" si="2"/>
        <v>35.918</v>
      </c>
      <c r="V26" s="72">
        <f>$J$30</f>
        <v>2</v>
      </c>
      <c r="W26" s="79">
        <f t="shared" si="3"/>
        <v>38.686</v>
      </c>
      <c r="X26" s="72">
        <f>$J$30</f>
        <v>2</v>
      </c>
      <c r="Y26" s="79">
        <f t="shared" si="4"/>
        <v>43.432</v>
      </c>
      <c r="Z26" s="72">
        <f>$J$30</f>
        <v>2</v>
      </c>
      <c r="AA26" s="79">
        <f t="shared" si="5"/>
        <v>42.488</v>
      </c>
      <c r="AB26" s="72">
        <f>$J$30</f>
        <v>2</v>
      </c>
      <c r="AC26" s="43">
        <f t="shared" si="6"/>
        <v>37.862</v>
      </c>
      <c r="AD26" s="72">
        <f>$J$30</f>
        <v>2</v>
      </c>
      <c r="AE26" s="43">
        <f t="shared" si="7"/>
        <v>44.296</v>
      </c>
      <c r="AF26" s="72">
        <f>$J$30</f>
        <v>2</v>
      </c>
      <c r="AG26" s="65">
        <f t="shared" si="8"/>
        <v>45.058</v>
      </c>
      <c r="AI26" s="48" t="s">
        <v>30</v>
      </c>
      <c r="AJ26" s="72">
        <f>$J$30</f>
        <v>2</v>
      </c>
      <c r="AK26" s="79">
        <f t="shared" si="10"/>
        <v>35.918</v>
      </c>
      <c r="AL26" s="72">
        <f>$J$30</f>
        <v>2</v>
      </c>
      <c r="AM26" s="79">
        <f t="shared" si="11"/>
        <v>38.686</v>
      </c>
      <c r="AN26" s="72">
        <f>$J$30</f>
        <v>2</v>
      </c>
      <c r="AO26" s="79">
        <f t="shared" si="12"/>
        <v>43.432</v>
      </c>
      <c r="AP26" s="72">
        <f>$J$30</f>
        <v>2</v>
      </c>
      <c r="AQ26" s="79">
        <f t="shared" si="13"/>
        <v>42.488</v>
      </c>
      <c r="AR26" s="72">
        <f>$J$30</f>
        <v>2</v>
      </c>
      <c r="AS26" s="43">
        <f t="shared" si="14"/>
        <v>37.862</v>
      </c>
      <c r="AT26" s="72">
        <f>$J$30</f>
        <v>2</v>
      </c>
      <c r="AU26" s="43">
        <f t="shared" si="15"/>
        <v>44.296</v>
      </c>
      <c r="AV26" s="72">
        <f>$J$30</f>
        <v>2</v>
      </c>
      <c r="AW26" s="65">
        <f t="shared" si="16"/>
        <v>45.058</v>
      </c>
      <c r="AY26" s="48" t="s">
        <v>30</v>
      </c>
      <c r="AZ26" s="72">
        <f>$J$30</f>
        <v>2</v>
      </c>
      <c r="BA26" s="79">
        <f t="shared" si="18"/>
        <v>35.918</v>
      </c>
      <c r="BB26" s="72">
        <f>$J$30</f>
        <v>2</v>
      </c>
      <c r="BC26" s="79">
        <f t="shared" si="19"/>
        <v>38.686</v>
      </c>
      <c r="BD26" s="72">
        <f>$J$30</f>
        <v>2</v>
      </c>
      <c r="BE26" s="79">
        <f t="shared" si="20"/>
        <v>43.432</v>
      </c>
      <c r="BF26" s="72">
        <f>$J$30</f>
        <v>2</v>
      </c>
      <c r="BG26" s="79">
        <f t="shared" si="21"/>
        <v>42.488</v>
      </c>
      <c r="BH26" s="72">
        <f>$J$30</f>
        <v>2</v>
      </c>
      <c r="BI26" s="43">
        <f t="shared" si="22"/>
        <v>37.862</v>
      </c>
      <c r="BJ26" s="72">
        <f>$J$30</f>
        <v>2</v>
      </c>
      <c r="BK26" s="43">
        <f t="shared" si="23"/>
        <v>44.296</v>
      </c>
      <c r="BL26" s="72">
        <f>$J$30</f>
        <v>2</v>
      </c>
      <c r="BM26" s="65">
        <f t="shared" si="24"/>
        <v>45.058</v>
      </c>
    </row>
    <row r="27" spans="3:65" ht="15.75" thickBot="1">
      <c r="C27" s="49" t="s">
        <v>31</v>
      </c>
      <c r="D27" s="75">
        <f>$J$30</f>
        <v>2</v>
      </c>
      <c r="E27" s="129">
        <v>36.31</v>
      </c>
      <c r="F27" s="75">
        <f>$J$30</f>
        <v>2</v>
      </c>
      <c r="G27" s="129">
        <v>38.928</v>
      </c>
      <c r="H27" s="75">
        <f>$J$30</f>
        <v>2</v>
      </c>
      <c r="I27" s="129">
        <v>41.976</v>
      </c>
      <c r="J27" s="75">
        <f>$J$30</f>
        <v>2</v>
      </c>
      <c r="K27" s="129">
        <v>41.708</v>
      </c>
      <c r="L27" s="75">
        <f>$J$30</f>
        <v>2</v>
      </c>
      <c r="M27" s="131">
        <v>37.59</v>
      </c>
      <c r="N27" s="75">
        <f>$J$30</f>
        <v>2</v>
      </c>
      <c r="O27" s="131">
        <v>45.11</v>
      </c>
      <c r="P27" s="75">
        <f>$J$30</f>
        <v>2</v>
      </c>
      <c r="Q27" s="133">
        <v>45.474</v>
      </c>
      <c r="S27" s="49" t="s">
        <v>31</v>
      </c>
      <c r="T27" s="75">
        <f>$J$30</f>
        <v>2</v>
      </c>
      <c r="U27" s="80">
        <f t="shared" si="2"/>
        <v>36.31</v>
      </c>
      <c r="V27" s="75">
        <f>$J$30</f>
        <v>2</v>
      </c>
      <c r="W27" s="80">
        <f t="shared" si="3"/>
        <v>38.928</v>
      </c>
      <c r="X27" s="75">
        <f>$J$30</f>
        <v>2</v>
      </c>
      <c r="Y27" s="80">
        <f t="shared" si="4"/>
        <v>41.976</v>
      </c>
      <c r="Z27" s="75">
        <f>$J$30</f>
        <v>2</v>
      </c>
      <c r="AA27" s="80">
        <f t="shared" si="5"/>
        <v>41.708</v>
      </c>
      <c r="AB27" s="75">
        <f>$J$30</f>
        <v>2</v>
      </c>
      <c r="AC27" s="60">
        <f t="shared" si="6"/>
        <v>37.59</v>
      </c>
      <c r="AD27" s="75">
        <f>$J$30</f>
        <v>2</v>
      </c>
      <c r="AE27" s="60">
        <f t="shared" si="7"/>
        <v>45.11</v>
      </c>
      <c r="AF27" s="75">
        <f>$J$30</f>
        <v>2</v>
      </c>
      <c r="AG27" s="65">
        <f t="shared" si="8"/>
        <v>45.474</v>
      </c>
      <c r="AI27" s="49" t="s">
        <v>31</v>
      </c>
      <c r="AJ27" s="75">
        <f>$J$30</f>
        <v>2</v>
      </c>
      <c r="AK27" s="80">
        <f t="shared" si="10"/>
        <v>36.31</v>
      </c>
      <c r="AL27" s="75">
        <f>$J$30</f>
        <v>2</v>
      </c>
      <c r="AM27" s="80">
        <f t="shared" si="11"/>
        <v>38.928</v>
      </c>
      <c r="AN27" s="75">
        <f>$J$30</f>
        <v>2</v>
      </c>
      <c r="AO27" s="80">
        <f t="shared" si="12"/>
        <v>41.976</v>
      </c>
      <c r="AP27" s="75">
        <f>$J$30</f>
        <v>2</v>
      </c>
      <c r="AQ27" s="80">
        <f t="shared" si="13"/>
        <v>41.708</v>
      </c>
      <c r="AR27" s="75">
        <f>$J$30</f>
        <v>2</v>
      </c>
      <c r="AS27" s="60">
        <f t="shared" si="14"/>
        <v>37.59</v>
      </c>
      <c r="AT27" s="75">
        <f>$J$30</f>
        <v>2</v>
      </c>
      <c r="AU27" s="60">
        <f t="shared" si="15"/>
        <v>45.11</v>
      </c>
      <c r="AV27" s="75">
        <f>$J$30</f>
        <v>2</v>
      </c>
      <c r="AW27" s="66">
        <f t="shared" si="16"/>
        <v>45.474</v>
      </c>
      <c r="AY27" s="49" t="s">
        <v>31</v>
      </c>
      <c r="AZ27" s="75">
        <f>$J$30</f>
        <v>2</v>
      </c>
      <c r="BA27" s="80">
        <f t="shared" si="18"/>
        <v>36.31</v>
      </c>
      <c r="BB27" s="75">
        <f>$J$30</f>
        <v>2</v>
      </c>
      <c r="BC27" s="80">
        <f t="shared" si="19"/>
        <v>38.928</v>
      </c>
      <c r="BD27" s="75">
        <f>$J$30</f>
        <v>2</v>
      </c>
      <c r="BE27" s="80">
        <f t="shared" si="20"/>
        <v>41.976</v>
      </c>
      <c r="BF27" s="75">
        <f>$J$30</f>
        <v>2</v>
      </c>
      <c r="BG27" s="80">
        <f t="shared" si="21"/>
        <v>41.708</v>
      </c>
      <c r="BH27" s="75">
        <f>$J$30</f>
        <v>2</v>
      </c>
      <c r="BI27" s="60">
        <f t="shared" si="22"/>
        <v>37.59</v>
      </c>
      <c r="BJ27" s="75">
        <f>$J$30</f>
        <v>2</v>
      </c>
      <c r="BK27" s="60">
        <f t="shared" si="23"/>
        <v>45.11</v>
      </c>
      <c r="BL27" s="75">
        <f>$J$30</f>
        <v>2</v>
      </c>
      <c r="BM27" s="66">
        <f t="shared" si="24"/>
        <v>45.474</v>
      </c>
    </row>
    <row r="28" spans="3:5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I28" s="1"/>
      <c r="AY28" s="1"/>
    </row>
    <row r="29" spans="1:59" ht="15">
      <c r="A29" s="20"/>
      <c r="B29" s="20" t="s">
        <v>62</v>
      </c>
      <c r="C29" s="208"/>
      <c r="D29" s="208"/>
      <c r="E29" s="207" t="s">
        <v>91</v>
      </c>
      <c r="F29" s="207"/>
      <c r="G29" s="95"/>
      <c r="H29" s="95"/>
      <c r="I29" s="96"/>
      <c r="J29" s="17" t="s">
        <v>92</v>
      </c>
      <c r="K29" s="17"/>
      <c r="R29" s="20" t="s">
        <v>62</v>
      </c>
      <c r="S29" s="208"/>
      <c r="T29" s="208"/>
      <c r="U29" s="207" t="s">
        <v>91</v>
      </c>
      <c r="V29" s="207"/>
      <c r="W29" s="97"/>
      <c r="X29" s="97"/>
      <c r="Z29" s="17" t="s">
        <v>92</v>
      </c>
      <c r="AA29" s="17"/>
      <c r="AH29" s="20" t="s">
        <v>62</v>
      </c>
      <c r="AI29" s="208"/>
      <c r="AJ29" s="208"/>
      <c r="AK29" s="207" t="s">
        <v>91</v>
      </c>
      <c r="AL29" s="207"/>
      <c r="AM29" s="97"/>
      <c r="AN29" s="97"/>
      <c r="AP29" s="17" t="s">
        <v>92</v>
      </c>
      <c r="AQ29" s="17"/>
      <c r="AX29" s="20" t="s">
        <v>62</v>
      </c>
      <c r="AY29" s="208"/>
      <c r="AZ29" s="208"/>
      <c r="BA29" s="207" t="s">
        <v>91</v>
      </c>
      <c r="BB29" s="207"/>
      <c r="BC29" s="97"/>
      <c r="BD29" s="97"/>
      <c r="BF29" s="17" t="s">
        <v>92</v>
      </c>
      <c r="BG29" s="17"/>
    </row>
    <row r="30" spans="3:59" ht="15">
      <c r="C30" s="94"/>
      <c r="D30" s="19"/>
      <c r="E30" s="70">
        <v>1</v>
      </c>
      <c r="F30" s="69"/>
      <c r="G30" s="96"/>
      <c r="H30" s="96"/>
      <c r="I30" s="96"/>
      <c r="J30" s="10">
        <v>2</v>
      </c>
      <c r="K30" s="69"/>
      <c r="S30" s="98"/>
      <c r="T30" s="98"/>
      <c r="U30" s="77">
        <f>$E$30</f>
        <v>1</v>
      </c>
      <c r="V30" s="67"/>
      <c r="W30" s="98"/>
      <c r="X30" s="98"/>
      <c r="Y30" s="67"/>
      <c r="Z30" s="78">
        <f>$J$30</f>
        <v>2</v>
      </c>
      <c r="AA30" s="67"/>
      <c r="AB30" s="67"/>
      <c r="AC30" s="67"/>
      <c r="AD30" s="67"/>
      <c r="AE30" s="67"/>
      <c r="AF30" s="67"/>
      <c r="AG30" s="67"/>
      <c r="AH30" s="67"/>
      <c r="AI30" s="98"/>
      <c r="AJ30" s="98"/>
      <c r="AK30" s="77">
        <v>1</v>
      </c>
      <c r="AL30" s="67"/>
      <c r="AM30" s="98"/>
      <c r="AN30" s="98"/>
      <c r="AO30" s="67"/>
      <c r="AP30" s="78">
        <v>2</v>
      </c>
      <c r="AQ30" s="67"/>
      <c r="AX30" s="67"/>
      <c r="AY30" s="98"/>
      <c r="AZ30" s="98"/>
      <c r="BA30" s="77">
        <v>1</v>
      </c>
      <c r="BB30" s="67"/>
      <c r="BC30" s="98"/>
      <c r="BD30" s="98"/>
      <c r="BE30" s="67"/>
      <c r="BF30" s="78">
        <v>2</v>
      </c>
      <c r="BG30" s="67"/>
    </row>
    <row r="31" spans="3:53" s="18" customFormat="1" ht="15.75" thickBot="1">
      <c r="C31" s="23"/>
      <c r="E31" s="19"/>
      <c r="S31" s="23"/>
      <c r="U31" s="19"/>
      <c r="AI31" s="23"/>
      <c r="AK31" s="19"/>
      <c r="AY31" s="23"/>
      <c r="BA31" s="19"/>
    </row>
    <row r="32" spans="3:5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97</v>
      </c>
      <c r="Y32" s="53" t="s">
        <v>69</v>
      </c>
      <c r="Z32" s="18"/>
      <c r="AA32" s="18"/>
      <c r="AI32" s="50" t="s">
        <v>63</v>
      </c>
      <c r="AJ32" s="51" t="s">
        <v>64</v>
      </c>
      <c r="AK32" s="52" t="s">
        <v>65</v>
      </c>
      <c r="AL32" s="51" t="s">
        <v>66</v>
      </c>
      <c r="AM32" s="51" t="s">
        <v>67</v>
      </c>
      <c r="AN32" s="51" t="s">
        <v>97</v>
      </c>
      <c r="AO32" s="53" t="s">
        <v>69</v>
      </c>
      <c r="AP32" s="18"/>
      <c r="AQ32" s="18"/>
      <c r="AY32" s="50" t="s">
        <v>63</v>
      </c>
      <c r="AZ32" s="51" t="s">
        <v>64</v>
      </c>
      <c r="BA32" s="52" t="s">
        <v>65</v>
      </c>
      <c r="BB32" s="51" t="s">
        <v>66</v>
      </c>
      <c r="BC32" s="51" t="s">
        <v>67</v>
      </c>
      <c r="BD32" s="51" t="s">
        <v>97</v>
      </c>
      <c r="BE32" s="53" t="s">
        <v>69</v>
      </c>
      <c r="BF32" s="18"/>
      <c r="BG32" s="18"/>
    </row>
    <row r="33" spans="1:59" ht="15">
      <c r="A33" s="20"/>
      <c r="B33" s="20" t="s">
        <v>107</v>
      </c>
      <c r="C33" s="30">
        <f>SUM(E4:E27)</f>
        <v>1288.428</v>
      </c>
      <c r="D33" s="25">
        <f>SUM(G4:G27)</f>
        <v>1509.6459999999997</v>
      </c>
      <c r="E33" s="24">
        <f>SUM(I4:I27)</f>
        <v>1427.9299999999998</v>
      </c>
      <c r="F33" s="25">
        <f>SUM(K4:K27)</f>
        <v>1510.2060000000004</v>
      </c>
      <c r="G33" s="25">
        <f>SUM(M4:M27)</f>
        <v>1469.716</v>
      </c>
      <c r="H33" s="25">
        <f>SUM(O4:O27)</f>
        <v>941.8040000000001</v>
      </c>
      <c r="I33" s="31">
        <f>SUM(Q4:Q27)</f>
        <v>938.1999999999999</v>
      </c>
      <c r="J33" s="18"/>
      <c r="K33" s="18"/>
      <c r="R33" s="20" t="s">
        <v>85</v>
      </c>
      <c r="S33" s="30">
        <f>SUM(U4:U27)</f>
        <v>1288.428</v>
      </c>
      <c r="T33" s="25">
        <f>SUM(W4:W27)</f>
        <v>1509.6459999999997</v>
      </c>
      <c r="U33" s="24">
        <f>SUM(Y4:Y27)</f>
        <v>1427.9299999999998</v>
      </c>
      <c r="V33" s="25">
        <f>SUM(AA4:AA27)</f>
        <v>1510.2060000000004</v>
      </c>
      <c r="W33" s="25">
        <f>SUM(AC4:AC27)</f>
        <v>1469.716</v>
      </c>
      <c r="X33" s="25">
        <f>SUM(AE4:AE27)</f>
        <v>941.8040000000001</v>
      </c>
      <c r="Y33" s="31">
        <f>SUM(AG4:AG27)</f>
        <v>938.1999999999999</v>
      </c>
      <c r="Z33" s="18"/>
      <c r="AA33" s="18"/>
      <c r="AH33" s="20" t="s">
        <v>85</v>
      </c>
      <c r="AI33" s="30">
        <f>SUM(AK4:AK27)</f>
        <v>1288.428</v>
      </c>
      <c r="AJ33" s="25">
        <f>SUM(AM4:AM27)</f>
        <v>1509.6459999999997</v>
      </c>
      <c r="AK33" s="24">
        <f>SUM(AO4:AO27)</f>
        <v>1427.9299999999998</v>
      </c>
      <c r="AL33" s="25">
        <f>SUM(AQ4:AQ27)</f>
        <v>1510.2060000000004</v>
      </c>
      <c r="AM33" s="25">
        <f>SUM(AS4:AS27)</f>
        <v>1469.716</v>
      </c>
      <c r="AN33" s="25">
        <f>SUM(AU4:AU27)</f>
        <v>941.8040000000001</v>
      </c>
      <c r="AO33" s="39">
        <f>SUM(AW4:AW27)</f>
        <v>938.1999999999999</v>
      </c>
      <c r="AP33" s="18"/>
      <c r="AQ33" s="18"/>
      <c r="AX33" s="20" t="s">
        <v>85</v>
      </c>
      <c r="AY33" s="30">
        <f>SUM(BA4:BA27)</f>
        <v>1288.428</v>
      </c>
      <c r="AZ33" s="25">
        <f>SUM(BC4:BC27)</f>
        <v>1509.6459999999997</v>
      </c>
      <c r="BA33" s="24">
        <f>SUM(BE4:BE27)</f>
        <v>1427.9299999999998</v>
      </c>
      <c r="BB33" s="25">
        <f>SUM(BG4:BG27)</f>
        <v>1510.2060000000004</v>
      </c>
      <c r="BC33" s="25">
        <f>SUM(BI4:BI27)</f>
        <v>1469.716</v>
      </c>
      <c r="BD33" s="25">
        <f>SUM(BK4:BK27)</f>
        <v>941.8040000000001</v>
      </c>
      <c r="BE33" s="31">
        <f>SUM(BM4:BM27)</f>
        <v>938.1999999999999</v>
      </c>
      <c r="BF33" s="18"/>
      <c r="BG33" s="18"/>
    </row>
    <row r="34" spans="2:59" ht="15">
      <c r="B34" t="s">
        <v>98</v>
      </c>
      <c r="C34" s="34">
        <f>SUMIF(D4:D27,E30,E4:E27)</f>
        <v>458.28000000000003</v>
      </c>
      <c r="D34" s="27">
        <f>SUMIF(F4:F27,E30,G4:G27)</f>
        <v>558.0780000000001</v>
      </c>
      <c r="E34" s="27">
        <f>SUMIF(H4:H27,E30,I4:I27)</f>
        <v>514.902</v>
      </c>
      <c r="F34" s="27">
        <f>SUMIF(J4:J27,E30,K4:K27)</f>
        <v>536.928</v>
      </c>
      <c r="G34" s="27">
        <f>SUMIF(L4:L27,E30,M4:M27)</f>
        <v>516.144</v>
      </c>
      <c r="H34" s="27">
        <f>SUMIF(N4:N27,E30,O4:O27)</f>
        <v>317.73</v>
      </c>
      <c r="I34" s="35">
        <f>SUMIF(P4:P27,E30,Q4:Q27)</f>
        <v>308.37</v>
      </c>
      <c r="J34" s="18"/>
      <c r="K34" s="18"/>
      <c r="R34" t="s">
        <v>98</v>
      </c>
      <c r="S34" s="34">
        <f>SUMIF(T4:T27,U30,U4:U27)</f>
        <v>363.5420000000001</v>
      </c>
      <c r="T34" s="27">
        <f>SUMIF(V4:V27,U30,W4:W27)</f>
        <v>447.292</v>
      </c>
      <c r="U34" s="27">
        <f>SUMIF(X4:X27,U30,Y4:Y27)</f>
        <v>422.36199999999997</v>
      </c>
      <c r="V34" s="27">
        <f>SUMIF(Z4:Z27,U30,AA4:AA27)</f>
        <v>436.89</v>
      </c>
      <c r="W34" s="27">
        <f>SUMIF(AB4:AB27,U30,AC4:AC27)</f>
        <v>420.22</v>
      </c>
      <c r="X34" s="27">
        <f>SUMIF(AD4:AD27,U30,AE4:AE27)</f>
        <v>236.136</v>
      </c>
      <c r="Y34" s="35">
        <f>SUMIF(AF4:AF27,U30,AG4:AG27)</f>
        <v>234.05200000000002</v>
      </c>
      <c r="Z34" s="18"/>
      <c r="AA34" s="18"/>
      <c r="AH34" t="s">
        <v>98</v>
      </c>
      <c r="AI34" s="34">
        <f>SUMIF(AJ4:AJ27,AK30,AK4:AK27)</f>
        <v>316.276</v>
      </c>
      <c r="AJ34" s="27">
        <f>SUMIF(AL4:AL27,AK30,AM4:AM27)</f>
        <v>392.52599999999995</v>
      </c>
      <c r="AK34" s="27">
        <f>SUMIF(AN4:AN27,AK30,AO4:AO27)</f>
        <v>370.17999999999995</v>
      </c>
      <c r="AL34" s="27">
        <f>SUMIF(AP4:AP27,AK30,AQ4:AQ27)</f>
        <v>379.98</v>
      </c>
      <c r="AM34" s="27">
        <f>SUMIF(AR4:AR27,AK30,AS4:AS27)</f>
        <v>373.802</v>
      </c>
      <c r="AN34" s="27">
        <f>SUMIF(AT4:AT27,AK30,AU4:AU27)</f>
        <v>193.956</v>
      </c>
      <c r="AO34" s="35">
        <f>SUMIF(AV4:AV27,AK30,AW4:AW27)</f>
        <v>190.324</v>
      </c>
      <c r="AP34" s="18"/>
      <c r="AQ34" s="18"/>
      <c r="AX34" t="s">
        <v>98</v>
      </c>
      <c r="AY34" s="34">
        <f>SUMIF(AZ4:AZ27,BA30,BA4:BA27)</f>
        <v>273.50800000000004</v>
      </c>
      <c r="AZ34" s="27">
        <f>SUMIF(BB4:BB27,BA30,BC4:BC27)</f>
        <v>339.506</v>
      </c>
      <c r="BA34" s="27">
        <f>SUMIF(BD4:BD27,BA30,BE4:BE27)</f>
        <v>322.17199999999997</v>
      </c>
      <c r="BB34" s="27">
        <f>SUMIF(BF4:BF27,BA30,BG4:BG27)</f>
        <v>330.028</v>
      </c>
      <c r="BC34" s="27">
        <f>SUMIF(BH4:BH27,BA30,BI4:BI27)</f>
        <v>334.238</v>
      </c>
      <c r="BD34" s="27">
        <f>SUMIF(BJ4:BJ27,BA30,BK4:BK27)</f>
        <v>150.29999999999998</v>
      </c>
      <c r="BE34" s="35">
        <f>SUMIF(BL4:BL27,BA30,BM4:BM27)</f>
        <v>145.80400000000003</v>
      </c>
      <c r="BF34" s="18"/>
      <c r="BG34" s="18"/>
    </row>
    <row r="35" spans="2:58" ht="15">
      <c r="B35" t="s">
        <v>99</v>
      </c>
      <c r="C35" s="38">
        <f>SUMIF(D4:D27,J30,E4:E27)</f>
        <v>830.1479999999999</v>
      </c>
      <c r="D35" s="29">
        <f>SUMIF(F4:F27,J30,G4:G27)</f>
        <v>951.5680000000001</v>
      </c>
      <c r="E35" s="28">
        <f>SUMIF(H4:H27,J30,I4:I27)</f>
        <v>913.028</v>
      </c>
      <c r="F35" s="28">
        <f>SUMIF(J4:J27,J30,K4:K27)</f>
        <v>973.2779999999999</v>
      </c>
      <c r="G35" s="28">
        <f>SUMIF(L4:L27,J30,M4:M27)</f>
        <v>953.5719999999999</v>
      </c>
      <c r="H35" s="28">
        <f>SUMIF(N4:N27,J30,O4:O27)</f>
        <v>624.0740000000001</v>
      </c>
      <c r="I35" s="37">
        <f>SUMIF(P4:P27,J30,Q4:Q27)</f>
        <v>629.83</v>
      </c>
      <c r="J35" s="18"/>
      <c r="R35" t="s">
        <v>99</v>
      </c>
      <c r="S35" s="38">
        <f>SUMIF(T4:T27,Z30,U4:U27)</f>
        <v>924.886</v>
      </c>
      <c r="T35" s="29">
        <f>SUMIF(V4:V27,Z30,W4:W27)</f>
        <v>1062.3540000000003</v>
      </c>
      <c r="U35" s="28">
        <f>SUMIF(X4:X27,Z30,Y4:Y27)</f>
        <v>1005.568</v>
      </c>
      <c r="V35" s="28">
        <f>SUMIF(Z4:Z27,Z30,AA4:AA27)</f>
        <v>1073.316</v>
      </c>
      <c r="W35" s="28">
        <f>SUMIF(AB4:AB27,Z30,AC4:AC27)</f>
        <v>1049.4959999999999</v>
      </c>
      <c r="X35" s="28">
        <f>SUMIF(AD4:AD27,Z30,AE4:AE27)</f>
        <v>705.6680000000001</v>
      </c>
      <c r="Y35" s="37">
        <f>SUMIF(AF4:AF27,Z30,AG4:AG27)</f>
        <v>704.148</v>
      </c>
      <c r="Z35" s="18"/>
      <c r="AH35" t="s">
        <v>99</v>
      </c>
      <c r="AI35" s="38">
        <f>SUMIF(AJ4:AJ27,AP30,AK4:AK27)</f>
        <v>972.152</v>
      </c>
      <c r="AJ35" s="29">
        <f>SUMIF(AL4:AL27,AP30,AM4:AM27)</f>
        <v>1117.12</v>
      </c>
      <c r="AK35" s="28">
        <f>SUMIF(AN4:AN27,AP30,AO4:AO27)</f>
        <v>1057.75</v>
      </c>
      <c r="AL35" s="28">
        <f>SUMIF(AP4:AP27,AP30,AQ4:AQ27)</f>
        <v>1130.226</v>
      </c>
      <c r="AM35" s="28">
        <f>SUMIF(AR4:AR27,AP30,AS4:AS27)</f>
        <v>1095.9139999999998</v>
      </c>
      <c r="AN35" s="29">
        <f>SUMIF(AT4:AT27,AP30,AU4:AU27)</f>
        <v>747.8480000000001</v>
      </c>
      <c r="AO35" s="37">
        <f>SUMIF(AV4:AV27,AP30,AW4:AW27)</f>
        <v>747.876</v>
      </c>
      <c r="AP35" s="18"/>
      <c r="AX35" t="s">
        <v>99</v>
      </c>
      <c r="AY35" s="38">
        <f>SUMIF(AZ4:AZ27,BF30,BA4:BA27)</f>
        <v>1014.9200000000001</v>
      </c>
      <c r="AZ35" s="29">
        <f>SUMIF(BB4:BB27,BF30,BC4:BC27)</f>
        <v>1170.1399999999999</v>
      </c>
      <c r="BA35" s="28">
        <f>SUMIF(BD4:BD27,BF30,BE4:BE27)</f>
        <v>1105.7579999999998</v>
      </c>
      <c r="BB35" s="28">
        <f>SUMIF(BF4:BF27,BF30,BG4:BG27)</f>
        <v>1180.178</v>
      </c>
      <c r="BC35" s="28">
        <f>SUMIF(BH4:BH27,BF30,BI4:BI27)</f>
        <v>1135.4779999999998</v>
      </c>
      <c r="BD35" s="28">
        <f>SUMIF(BJ4:BJ27,BF30,BK4:BK27)</f>
        <v>791.504</v>
      </c>
      <c r="BE35" s="37">
        <f>SUMIF(BL4:BL27,BF30,BM4:BM27)</f>
        <v>792.396</v>
      </c>
      <c r="BF35" s="18"/>
    </row>
    <row r="36" spans="1:58" ht="15">
      <c r="A36" s="20" t="s">
        <v>87</v>
      </c>
      <c r="B36" s="20" t="s">
        <v>86</v>
      </c>
      <c r="C36" s="30">
        <f aca="true" t="shared" si="37" ref="C36:I36">SUM(C37:C38)</f>
        <v>420.44624999999996</v>
      </c>
      <c r="D36" s="24">
        <f t="shared" si="37"/>
        <v>495.17723220000005</v>
      </c>
      <c r="E36" s="24">
        <f t="shared" si="37"/>
        <v>466.8123558</v>
      </c>
      <c r="F36" s="24">
        <f t="shared" si="37"/>
        <v>492.78953219999994</v>
      </c>
      <c r="G36" s="24">
        <f t="shared" si="37"/>
        <v>478.80822359999996</v>
      </c>
      <c r="H36" s="24">
        <f t="shared" si="37"/>
        <v>305.256126</v>
      </c>
      <c r="I36" s="39">
        <f t="shared" si="37"/>
        <v>303.10744800000003</v>
      </c>
      <c r="J36" s="18"/>
      <c r="R36" s="20" t="s">
        <v>86</v>
      </c>
      <c r="S36" s="30">
        <f aca="true" t="shared" si="38" ref="S36:Y36">SUM(S37:S38)</f>
        <v>409.0397948</v>
      </c>
      <c r="T36" s="24">
        <f t="shared" si="38"/>
        <v>481.83859780000006</v>
      </c>
      <c r="U36" s="24">
        <f t="shared" si="38"/>
        <v>455.6705398</v>
      </c>
      <c r="V36" s="24">
        <f t="shared" si="38"/>
        <v>480.744957</v>
      </c>
      <c r="W36" s="24">
        <f t="shared" si="38"/>
        <v>467.25897399999997</v>
      </c>
      <c r="X36" s="24">
        <f t="shared" si="38"/>
        <v>295.43220840000004</v>
      </c>
      <c r="Y36" s="39">
        <f t="shared" si="38"/>
        <v>294.1595608</v>
      </c>
      <c r="Z36" s="18"/>
      <c r="AH36" s="20" t="s">
        <v>86</v>
      </c>
      <c r="AI36" s="30">
        <f aca="true" t="shared" si="39" ref="AI36:AO36">SUM(AI37:AI38)</f>
        <v>403.3489684</v>
      </c>
      <c r="AJ36" s="24">
        <f t="shared" si="39"/>
        <v>475.2447714</v>
      </c>
      <c r="AK36" s="24">
        <f t="shared" si="39"/>
        <v>449.3878269999999</v>
      </c>
      <c r="AL36" s="24">
        <f t="shared" si="39"/>
        <v>473.89299300000005</v>
      </c>
      <c r="AM36" s="24">
        <f t="shared" si="39"/>
        <v>461.6702468</v>
      </c>
      <c r="AN36" s="24">
        <f t="shared" si="39"/>
        <v>290.3537364</v>
      </c>
      <c r="AO36" s="39">
        <f t="shared" si="39"/>
        <v>288.8947096</v>
      </c>
      <c r="AP36" s="18"/>
      <c r="AX36" s="20" t="s">
        <v>86</v>
      </c>
      <c r="AY36" s="30">
        <f aca="true" t="shared" si="40" ref="AY36:BE36">SUM(AY37:AY38)</f>
        <v>398.19970120000005</v>
      </c>
      <c r="AZ36" s="24">
        <f t="shared" si="40"/>
        <v>468.8611633999999</v>
      </c>
      <c r="BA36" s="24">
        <f t="shared" si="40"/>
        <v>443.60766379999995</v>
      </c>
      <c r="BB36" s="24">
        <f t="shared" si="40"/>
        <v>467.87877220000007</v>
      </c>
      <c r="BC36" s="24">
        <f t="shared" si="40"/>
        <v>456.90674119999994</v>
      </c>
      <c r="BD36" s="24">
        <f t="shared" si="40"/>
        <v>285.097554</v>
      </c>
      <c r="BE36" s="39">
        <f t="shared" si="40"/>
        <v>283.5345016</v>
      </c>
      <c r="BF36" s="18"/>
    </row>
    <row r="37" spans="1:57" ht="15">
      <c r="A37" s="82">
        <v>403.9</v>
      </c>
      <c r="B37" t="s">
        <v>100</v>
      </c>
      <c r="C37" s="34">
        <f>C34*$A$37/1000</f>
        <v>185.09929200000002</v>
      </c>
      <c r="D37" s="27">
        <f aca="true" t="shared" si="41" ref="D37:AM37">D34*$A$37/1000</f>
        <v>225.40770420000004</v>
      </c>
      <c r="E37" s="27">
        <f t="shared" si="41"/>
        <v>207.96891779999999</v>
      </c>
      <c r="F37" s="27">
        <f t="shared" si="41"/>
        <v>216.86521919999998</v>
      </c>
      <c r="G37" s="27">
        <f t="shared" si="41"/>
        <v>208.4705616</v>
      </c>
      <c r="H37" s="27">
        <f t="shared" si="41"/>
        <v>128.331147</v>
      </c>
      <c r="I37" s="35">
        <f t="shared" si="41"/>
        <v>124.550643</v>
      </c>
      <c r="J37" s="22"/>
      <c r="K37" s="22"/>
      <c r="L37" s="22"/>
      <c r="M37" s="22"/>
      <c r="N37" s="22"/>
      <c r="O37" s="22"/>
      <c r="P37" s="22"/>
      <c r="Q37" s="22"/>
      <c r="R37" t="s">
        <v>100</v>
      </c>
      <c r="S37" s="34">
        <f t="shared" si="41"/>
        <v>146.83461380000003</v>
      </c>
      <c r="T37" s="27">
        <f t="shared" si="41"/>
        <v>180.66123879999998</v>
      </c>
      <c r="U37" s="27">
        <f t="shared" si="41"/>
        <v>170.59201179999997</v>
      </c>
      <c r="V37" s="27">
        <f t="shared" si="41"/>
        <v>176.459871</v>
      </c>
      <c r="W37" s="27">
        <f t="shared" si="41"/>
        <v>169.72685800000002</v>
      </c>
      <c r="X37" s="27">
        <f t="shared" si="41"/>
        <v>95.3753304</v>
      </c>
      <c r="Y37" s="35">
        <f t="shared" si="41"/>
        <v>94.53360280000001</v>
      </c>
      <c r="Z37" s="22"/>
      <c r="AA37" s="22"/>
      <c r="AB37" s="22"/>
      <c r="AC37" s="22"/>
      <c r="AD37" s="22"/>
      <c r="AE37" s="22"/>
      <c r="AF37" s="22"/>
      <c r="AG37" s="22"/>
      <c r="AH37" t="s">
        <v>100</v>
      </c>
      <c r="AI37" s="34">
        <f t="shared" si="41"/>
        <v>127.74387639999999</v>
      </c>
      <c r="AJ37" s="27">
        <f t="shared" si="41"/>
        <v>158.5412514</v>
      </c>
      <c r="AK37" s="27">
        <f t="shared" si="41"/>
        <v>149.51570199999995</v>
      </c>
      <c r="AL37" s="27">
        <f t="shared" si="41"/>
        <v>153.473922</v>
      </c>
      <c r="AM37" s="27">
        <f t="shared" si="41"/>
        <v>150.9786278</v>
      </c>
      <c r="AN37" s="27">
        <f>AN34*$A$37/1000</f>
        <v>78.33882839999998</v>
      </c>
      <c r="AO37" s="35">
        <f>AO34*$A$37/1000</f>
        <v>76.8718636</v>
      </c>
      <c r="AX37" t="s">
        <v>100</v>
      </c>
      <c r="AY37" s="34">
        <f aca="true" t="shared" si="42" ref="AY37:BE37">AY34*$A$37/1000</f>
        <v>110.4698812</v>
      </c>
      <c r="AZ37" s="27">
        <f t="shared" si="42"/>
        <v>137.12647339999998</v>
      </c>
      <c r="BA37" s="27">
        <f t="shared" si="42"/>
        <v>130.12527079999998</v>
      </c>
      <c r="BB37" s="27">
        <f t="shared" si="42"/>
        <v>133.29830919999998</v>
      </c>
      <c r="BC37" s="27">
        <f t="shared" si="42"/>
        <v>134.9987282</v>
      </c>
      <c r="BD37" s="27">
        <f t="shared" si="42"/>
        <v>60.70616999999999</v>
      </c>
      <c r="BE37" s="35">
        <f t="shared" si="42"/>
        <v>58.890235600000004</v>
      </c>
    </row>
    <row r="38" spans="1:57" ht="15.75" thickBot="1">
      <c r="A38" s="82">
        <v>283.5</v>
      </c>
      <c r="B38" t="s">
        <v>101</v>
      </c>
      <c r="C38" s="40">
        <f>C35*$A$38/1000</f>
        <v>235.34695799999997</v>
      </c>
      <c r="D38" s="41">
        <f aca="true" t="shared" si="43" ref="D38:AO38">D35*$A$38/1000</f>
        <v>269.76952800000004</v>
      </c>
      <c r="E38" s="41">
        <f t="shared" si="43"/>
        <v>258.843438</v>
      </c>
      <c r="F38" s="41">
        <f t="shared" si="43"/>
        <v>275.924313</v>
      </c>
      <c r="G38" s="41">
        <f t="shared" si="43"/>
        <v>270.33766199999997</v>
      </c>
      <c r="H38" s="41">
        <f t="shared" si="43"/>
        <v>176.924979</v>
      </c>
      <c r="I38" s="42">
        <f t="shared" si="43"/>
        <v>178.55680500000003</v>
      </c>
      <c r="J38" s="22"/>
      <c r="K38" s="22"/>
      <c r="L38" s="22"/>
      <c r="M38" s="22"/>
      <c r="N38" s="22"/>
      <c r="O38" s="22"/>
      <c r="P38" s="22"/>
      <c r="Q38" s="22"/>
      <c r="R38" t="s">
        <v>101</v>
      </c>
      <c r="S38" s="40">
        <f t="shared" si="43"/>
        <v>262.205181</v>
      </c>
      <c r="T38" s="41">
        <f t="shared" si="43"/>
        <v>301.1773590000001</v>
      </c>
      <c r="U38" s="41">
        <f t="shared" si="43"/>
        <v>285.078528</v>
      </c>
      <c r="V38" s="41">
        <f t="shared" si="43"/>
        <v>304.28508600000004</v>
      </c>
      <c r="W38" s="41">
        <f t="shared" si="43"/>
        <v>297.532116</v>
      </c>
      <c r="X38" s="41">
        <f t="shared" si="43"/>
        <v>200.05687800000004</v>
      </c>
      <c r="Y38" s="42">
        <f t="shared" si="43"/>
        <v>199.62595800000003</v>
      </c>
      <c r="Z38" s="22"/>
      <c r="AA38" s="22"/>
      <c r="AB38" s="22"/>
      <c r="AC38" s="22"/>
      <c r="AD38" s="22"/>
      <c r="AE38" s="22"/>
      <c r="AF38" s="22"/>
      <c r="AG38" s="22"/>
      <c r="AH38" t="s">
        <v>101</v>
      </c>
      <c r="AI38" s="40">
        <f t="shared" si="43"/>
        <v>275.605092</v>
      </c>
      <c r="AJ38" s="41">
        <f t="shared" si="43"/>
        <v>316.70351999999997</v>
      </c>
      <c r="AK38" s="41">
        <f t="shared" si="43"/>
        <v>299.872125</v>
      </c>
      <c r="AL38" s="41">
        <f t="shared" si="43"/>
        <v>320.41907100000003</v>
      </c>
      <c r="AM38" s="41">
        <f t="shared" si="43"/>
        <v>310.69161899999995</v>
      </c>
      <c r="AN38" s="41">
        <f t="shared" si="43"/>
        <v>212.01490800000002</v>
      </c>
      <c r="AO38" s="42">
        <f t="shared" si="43"/>
        <v>212.022846</v>
      </c>
      <c r="AX38" t="s">
        <v>101</v>
      </c>
      <c r="AY38" s="40">
        <f aca="true" t="shared" si="44" ref="AY38:BE38">AY35*$A$38/1000</f>
        <v>287.72982</v>
      </c>
      <c r="AZ38" s="41">
        <f t="shared" si="44"/>
        <v>331.73468999999994</v>
      </c>
      <c r="BA38" s="41">
        <f t="shared" si="44"/>
        <v>313.48239299999995</v>
      </c>
      <c r="BB38" s="41">
        <f t="shared" si="44"/>
        <v>334.58046300000007</v>
      </c>
      <c r="BC38" s="41">
        <f t="shared" si="44"/>
        <v>321.908013</v>
      </c>
      <c r="BD38" s="41">
        <f t="shared" si="44"/>
        <v>224.391384</v>
      </c>
      <c r="BE38" s="42">
        <f t="shared" si="44"/>
        <v>224.644266</v>
      </c>
    </row>
    <row r="39" spans="3:25" ht="15.75" thickBot="1">
      <c r="C39" s="22"/>
      <c r="D39" s="22"/>
      <c r="E39" s="22"/>
      <c r="F39" s="22"/>
      <c r="G39" s="22"/>
      <c r="H39" s="22"/>
      <c r="I39" s="22"/>
      <c r="J39" s="18"/>
      <c r="X39" s="18"/>
      <c r="Y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179" t="s">
        <v>59</v>
      </c>
      <c r="P40" s="203" t="s">
        <v>155</v>
      </c>
      <c r="Q40" s="204"/>
      <c r="R40" s="204"/>
      <c r="S40" s="204"/>
      <c r="T40" s="204"/>
    </row>
    <row r="41" spans="2:17" ht="15">
      <c r="B41" s="20" t="s">
        <v>107</v>
      </c>
      <c r="C41" s="105">
        <f>Kalendarz!B9*C33+Kalendarz!C9*D33+Kalendarz!D9*E33+Kalendarz!E9*F33+Kalendarz!F9*G33+Kalendarz!G9*H33+Kalendarz!H9*I33</f>
        <v>40079.994</v>
      </c>
      <c r="D41" s="106">
        <f>Kalendarz!J9*C33+Kalendarz!K9*D33+Kalendarz!L9*E33+Kalendarz!M9*F33+Kalendarz!N9*G33+Kalendarz!O9*H33+Kalendarz!P9*I33</f>
        <v>37771.65</v>
      </c>
      <c r="E41" s="106">
        <f>Kalendarz!R9*S33+Kalendarz!S9*T33+Kalendarz!T9*U33+Kalendarz!U9*V33+Kalendarz!V9*W33+Kalendarz!W9*X33+Kalendarz!X9*Y33</f>
        <v>40265.445999999996</v>
      </c>
      <c r="F41" s="106">
        <f>Kalendarz!Z9*AI33+Kalendarz!AA9*AJ33+Kalendarz!AB9*AK33+Kalendarz!AC9*AL33+Kalendarz!AD9*AM33+Kalendarz!AE9*AN33+Kalendarz!AF9*AO33</f>
        <v>37281.92</v>
      </c>
      <c r="G41" s="106">
        <f>Kalendarz!AH9*AY33+Kalendarz!AI9*AZ33+Kalendarz!AJ9*BA33+Kalendarz!AK9*BB33+Kalendarz!AL9*BC33+Kalendarz!AM9*BD33+Kalendarz!AN9*BE33</f>
        <v>40791.502</v>
      </c>
      <c r="H41" s="106">
        <f>Kalendarz!AP9*AY33+Kalendarz!AQ9*AZ33+Kalendarz!AR9*BA33+Kalendarz!AS9*BB33+Kalendarz!AT9*BC33+Kalendarz!AU9*BD33+Kalendarz!AV9*BE33</f>
        <v>38755.240000000005</v>
      </c>
      <c r="I41" s="106">
        <f>Kalendarz!B19*AY33+Kalendarz!C19*AZ33+Kalendarz!D19*BA33+Kalendarz!E19*BB33+Kalendarz!F19*BC33+Kalendarz!G19*BD33+Kalendarz!H19*BE33</f>
        <v>40079.994</v>
      </c>
      <c r="J41" s="106">
        <f>Kalendarz!J19*AY33+Kalendarz!K19*AZ33+Kalendarz!L19*BA33+Kalendarz!M19*BB33+Kalendarz!N19*BC33+Kalendarz!O19*BD33+Kalendarz!P19*BE33</f>
        <v>40751.572</v>
      </c>
      <c r="K41" s="106">
        <f>Kalendarz!R19*AI33+Kalendarz!S19*AJ33+Kalendarz!T19*AK33+Kalendarz!U19*AL33+Kalendarz!V19*AM33+Kalendarz!W19*AN33+Kalendarz!X19*AO33</f>
        <v>38223.724</v>
      </c>
      <c r="L41" s="106">
        <f>Kalendarz!Z19*S33+Kalendarz!AA19*T33+Kalendarz!AB19*U33+Kalendarz!AC19*V33+Kalendarz!AD19*W33+Kalendarz!AE19*X33+Kalendarz!AF19*Y33</f>
        <v>40569.724</v>
      </c>
      <c r="M41" s="106">
        <f>Kalendarz!AH19*C33+Kalendarz!AI19*D33+Kalendarz!AJ19*E33+Kalendarz!AK19*F33+Kalendarz!AL19*G33+Kalendarz!AM19*H33+Kalendarz!AN19*I33</f>
        <v>39323.642</v>
      </c>
      <c r="N41" s="106">
        <f>Kalendarz!AP19*C33+Kalendarz!AQ19*D33+Kalendarz!AR19*E33+Kalendarz!AS19*F33+Kalendarz!AT19*G33+Kalendarz!AU19*H33+Kalendarz!AV19*I33</f>
        <v>39512.152</v>
      </c>
      <c r="O41" s="107">
        <f aca="true" t="shared" si="45" ref="O41:O46">SUM(C41:N41)</f>
        <v>473406.56</v>
      </c>
      <c r="P41" s="185"/>
      <c r="Q41" t="s">
        <v>146</v>
      </c>
    </row>
    <row r="42" spans="2:17" ht="15">
      <c r="B42" t="s">
        <v>98</v>
      </c>
      <c r="C42" s="123">
        <f>$C$34*(Kalendarz!B9)+$D$34*(Kalendarz!C9)+$E$34*(Kalendarz!D9)+$F$34*(Kalendarz!E9)+$G$34*(Kalendarz!F9)+$H$34*(Kalendarz!G9)+$I$34*Kalendarz!H9</f>
        <v>14166.456000000002</v>
      </c>
      <c r="D42" s="124">
        <f>$C$34*(Kalendarz!J9)+$D$34*(Kalendarz!K9)+$E$34*(Kalendarz!L9)+$F$34*(Kalendarz!M9)+$G$34*(Kalendarz!N9)+$H$34*(Kalendarz!O9)+$I$34*Kalendarz!P9</f>
        <v>13356.63</v>
      </c>
      <c r="E42" s="124">
        <f>$S$34*(Kalendarz!R9)+$T$34*(Kalendarz!S9)+$U$34*(Kalendarz!T9)+$V$34*(Kalendarz!U9)+$W$34*(Kalendarz!V9)+$X$34*(Kalendarz!W9)+$Y$34*Kalendarz!X9</f>
        <v>11335.222</v>
      </c>
      <c r="F42" s="124">
        <f>$AI$34*(Kalendarz!Z9)+$AJ$34*(Kalendarz!AA9)+$AK$34*(Kalendarz!AB9)+$AL$34*(Kalendarz!AC9)+$AM$34*(Kalendarz!AD9)+$AN$34*(Kalendarz!AE9)+$AO$34*Kalendarz!AF9</f>
        <v>9058.5</v>
      </c>
      <c r="G42" s="124">
        <f>$AY$34*(Kalendarz!AH9)+$AZ$34*(Kalendarz!AI9)+$BA$34*(Kalendarz!AJ9)+$BB$34*(Kalendarz!AK9)+$BC$34*(Kalendarz!AL9)+$BD$34*(Kalendarz!AM9)+$BE$34*Kalendarz!AN9</f>
        <v>8573.93</v>
      </c>
      <c r="H42" s="124">
        <f>AY34*(Kalendarz!AP9)+AZ34*(Kalendarz!AQ9)+BA34*(Kalendarz!AR9)+BB34*(Kalendarz!AS9)+BC34*(Kalendarz!AT9)+BD34*(Kalendarz!AU9)+BE34*Kalendarz!AV9</f>
        <v>8066.762000000001</v>
      </c>
      <c r="I42" s="124">
        <f>AY34*(Kalendarz!B19)+AZ34*(Kalendarz!C19)+BA34*(Kalendarz!D19)+BB34*(Kalendarz!E19)+BC34*(Kalendarz!F19)+BD34*(Kalendarz!G19)+BE34*Kalendarz!H19</f>
        <v>8341.042</v>
      </c>
      <c r="J42" s="124">
        <f>$AY$34*(Kalendarz!J19)+$AZ$34*(Kalendarz!K19)+$BA$34*(Kalendarz!L19)+$BB$34*(Kalendarz!M19)+$BC$34*(Kalendarz!N19)+$BD$34*(Kalendarz!O19)+$BE$34*Kalendarz!P19</f>
        <v>8568.662</v>
      </c>
      <c r="K42" s="124">
        <f>$AI$34*(Kalendarz!R19)+$AJ$34*(Kalendarz!S19)+$AK$34*(Kalendarz!T19)+$AL$34*(Kalendarz!U19)+$AM$34*(Kalendarz!V19)+$AN$34*(Kalendarz!W19)+$AO$34*Kalendarz!X19</f>
        <v>9252.456000000002</v>
      </c>
      <c r="L42" s="124">
        <f>$S$34*(Kalendarz!Z19)+$T$34*(Kalendarz!AA19)+$U$34*(Kalendarz!AB19)+$V$34*(Kalendarz!AC19)+$W$34*(Kalendarz!AD19)+$X$34*(Kalendarz!AE19)+$Y$34*Kalendarz!AF19</f>
        <v>11475.172000000002</v>
      </c>
      <c r="M42" s="124">
        <f>$C$34*(Kalendarz!AH19)+$D$34*(Kalendarz!AI19)+$E$34*(Kalendarz!AJ19)+$F$34*(Kalendarz!AK19)+$G$34*(Kalendarz!AL19)+$H$34*(Kalendarz!AM19)+$I$34*Kalendarz!AN19</f>
        <v>13894.800000000001</v>
      </c>
      <c r="N42" s="124">
        <f>$C$34*(Kalendarz!AP19)+$D$34*(Kalendarz!AQ19)+$E$34*(Kalendarz!AR19)+$F$34*(Kalendarz!AS19)+$G$34*(Kalendarz!AT19)+$H$34*(Kalendarz!AU19)+$I$34*Kalendarz!AV19</f>
        <v>13926.108</v>
      </c>
      <c r="O42" s="125">
        <f t="shared" si="45"/>
        <v>130015.74000000002</v>
      </c>
      <c r="P42" s="182">
        <f>O42/$O$41</f>
        <v>0.2746386530849932</v>
      </c>
      <c r="Q42" t="s">
        <v>162</v>
      </c>
    </row>
    <row r="43" spans="2:17" ht="15">
      <c r="B43" t="s">
        <v>99</v>
      </c>
      <c r="C43" s="113">
        <f>$C$35*(Kalendarz!B9)+$D$35*(Kalendarz!C9)+$E$35*(Kalendarz!D9)+$F$35*(Kalendarz!E9)+$G$35*(Kalendarz!F9)+$H$35*(Kalendarz!G9)+$I$35*Kalendarz!H9</f>
        <v>25913.538</v>
      </c>
      <c r="D43" s="114">
        <f>$C$35*(Kalendarz!J9)+$D$35*(Kalendarz!K9)+$E$35*(Kalendarz!L9)+$F$35*(Kalendarz!M9)+$G$35*(Kalendarz!N9)+$H$35*(Kalendarz!O9)+$I$35*Kalendarz!P9</f>
        <v>24415.019999999997</v>
      </c>
      <c r="E43" s="114">
        <f>$S$35*(Kalendarz!R9)+$T$35*(Kalendarz!S9)+$U$35*(Kalendarz!T9)+$V$35*(Kalendarz!U9)+$W$35*(Kalendarz!V9)+$X$35*(Kalendarz!W9)+$Y$35*Kalendarz!X9</f>
        <v>28930.224</v>
      </c>
      <c r="F43" s="114">
        <f>$AI$35*(Kalendarz!Z9)+$AJ$35*(Kalendarz!AA9)+$AK$35*(Kalendarz!AB9)+$AL$35*(Kalendarz!AC9)+$AM$35*(Kalendarz!AD9)+$AN$35*(Kalendarz!AE9)+AO35*Kalendarz!AF9</f>
        <v>28223.42</v>
      </c>
      <c r="G43" s="114">
        <f>$AY$35*(Kalendarz!AH9)+$AZ$35*(Kalendarz!AI9)+$BA$35*(Kalendarz!AJ9)+$BB$35*(Kalendarz!AK9)+$BC$35*(Kalendarz!AL9)+$BD$35*(Kalendarz!AM9)+BE35*Kalendarz!AN9</f>
        <v>32217.571999999996</v>
      </c>
      <c r="H43" s="114">
        <f>AY35*(Kalendarz!AP9)+AZ35*(Kalendarz!AQ9)+BA35*(Kalendarz!AR9)+BB35*(Kalendarz!AS9)+BC35*(Kalendarz!AT9)+BD35*(Kalendarz!AU9)+BE35*Kalendarz!AV9</f>
        <v>30688.478</v>
      </c>
      <c r="I43" s="114">
        <f>AY35*(Kalendarz!B19)+AZ35*(Kalendarz!C19)+BA35*(Kalendarz!D19)+BB35*(Kalendarz!E19)+BC35*(Kalendarz!F19)+BD35*(Kalendarz!G19)+BE35*Kalendarz!H19</f>
        <v>31738.951999999997</v>
      </c>
      <c r="J43" s="114">
        <f>$AY$35*(Kalendarz!J19)+$AZ$35*(Kalendarz!K19)+$BA$35*(Kalendarz!L19)+$BB$35*(Kalendarz!M19)+$BC$35*(Kalendarz!N19)+$BD$35*(Kalendarz!O19)+BE35*Kalendarz!P19</f>
        <v>32182.909999999996</v>
      </c>
      <c r="K43" s="114">
        <f>$AI$35*(Kalendarz!R19)+$AJ$35*(Kalendarz!S19)+$AK$35*(Kalendarz!T19)+$AL$35*(Kalendarz!U19)+$AM$35*(Kalendarz!V19)+$AN$35*(Kalendarz!W19)+AO35*Kalendarz!X19</f>
        <v>28971.268</v>
      </c>
      <c r="L43" s="114">
        <f>$S$35*(Kalendarz!Z19)+$T$35*(Kalendarz!AA19)+$U$35*(Kalendarz!AB19)+$V$35*(Kalendarz!AC19)+$W$35*(Kalendarz!AD19)+$X$35*(Kalendarz!AE19)+$Y$35*Kalendarz!AF19</f>
        <v>29094.552</v>
      </c>
      <c r="M43" s="114">
        <f>$C$35*(Kalendarz!AH19)+$D$35*(Kalendarz!AI19)+$E$35*(Kalendarz!AJ19)+$F$35*(Kalendarz!AK19)+$G$35*(Kalendarz!AL19)+$H$35*(Kalendarz!AM19)+$I$35*Kalendarz!AN19</f>
        <v>25428.841999999997</v>
      </c>
      <c r="N43" s="114">
        <f>$C$35*(Kalendarz!AP19)+$D$35*(Kalendarz!AQ19)+$E$35*(Kalendarz!AR19)+$F$35*(Kalendarz!AS19)+$G$35*(Kalendarz!AT19)+$H$35*(Kalendarz!AU19)+$I$35*Kalendarz!AV19</f>
        <v>25586.043999999998</v>
      </c>
      <c r="O43" s="126">
        <f t="shared" si="45"/>
        <v>343390.82</v>
      </c>
      <c r="P43" s="182">
        <f>O43/$O$41</f>
        <v>0.7253613469150069</v>
      </c>
      <c r="Q43" t="s">
        <v>163</v>
      </c>
    </row>
    <row r="44" spans="1:17" ht="15">
      <c r="A44" s="20" t="s">
        <v>87</v>
      </c>
      <c r="B44" s="20" t="s">
        <v>86</v>
      </c>
      <c r="C44" s="105">
        <f aca="true" t="shared" si="46" ref="C44:N44">SUM(C45:C47)</f>
        <v>13138.3196014</v>
      </c>
      <c r="D44" s="106">
        <f t="shared" si="46"/>
        <v>12386.401026999998</v>
      </c>
      <c r="E44" s="106">
        <f t="shared" si="46"/>
        <v>12850.014669799999</v>
      </c>
      <c r="F44" s="106">
        <f t="shared" si="46"/>
        <v>11730.06772</v>
      </c>
      <c r="G44" s="106">
        <f t="shared" si="46"/>
        <v>12666.691988999999</v>
      </c>
      <c r="H44" s="106">
        <f t="shared" si="46"/>
        <v>12028.3486848</v>
      </c>
      <c r="I44" s="106">
        <f t="shared" si="46"/>
        <v>12436.939755799998</v>
      </c>
      <c r="J44" s="106">
        <f t="shared" si="46"/>
        <v>12654.7375668</v>
      </c>
      <c r="K44" s="106">
        <f t="shared" si="46"/>
        <v>12020.4214564</v>
      </c>
      <c r="L44" s="106">
        <f t="shared" si="46"/>
        <v>12953.1274628</v>
      </c>
      <c r="M44" s="106">
        <f t="shared" si="46"/>
        <v>12891.186426999999</v>
      </c>
      <c r="N44" s="106">
        <f t="shared" si="46"/>
        <v>12948.3984952</v>
      </c>
      <c r="O44" s="107">
        <f t="shared" si="45"/>
        <v>150704.654856</v>
      </c>
      <c r="P44" s="182"/>
      <c r="Q44" t="s">
        <v>145</v>
      </c>
    </row>
    <row r="45" spans="1:17" ht="15">
      <c r="A45">
        <f>A37</f>
        <v>403.9</v>
      </c>
      <c r="B45" t="s">
        <v>100</v>
      </c>
      <c r="C45" s="123">
        <f>C42*$A$37/1000</f>
        <v>5721.831578400001</v>
      </c>
      <c r="D45" s="124">
        <f>D42*$A$37/1000</f>
        <v>5394.742856999999</v>
      </c>
      <c r="E45" s="124">
        <f aca="true" t="shared" si="47" ref="E45:N45">E42*$A$37/1000</f>
        <v>4578.2961657999995</v>
      </c>
      <c r="F45" s="124">
        <f t="shared" si="47"/>
        <v>3658.72815</v>
      </c>
      <c r="G45" s="124">
        <f t="shared" si="47"/>
        <v>3463.010327</v>
      </c>
      <c r="H45" s="124">
        <f t="shared" si="47"/>
        <v>3258.1651718000003</v>
      </c>
      <c r="I45" s="124">
        <f t="shared" si="47"/>
        <v>3368.9468637999994</v>
      </c>
      <c r="J45" s="124">
        <f t="shared" si="47"/>
        <v>3460.8825818</v>
      </c>
      <c r="K45" s="124">
        <f t="shared" si="47"/>
        <v>3737.0669784</v>
      </c>
      <c r="L45" s="124">
        <f t="shared" si="47"/>
        <v>4634.821970800001</v>
      </c>
      <c r="M45" s="124">
        <f t="shared" si="47"/>
        <v>5612.1097199999995</v>
      </c>
      <c r="N45" s="124">
        <f t="shared" si="47"/>
        <v>5624.7550212</v>
      </c>
      <c r="O45" s="125">
        <f t="shared" si="45"/>
        <v>52513.357385999996</v>
      </c>
      <c r="P45" s="182">
        <f>O45/$O$44</f>
        <v>0.34845212602209996</v>
      </c>
      <c r="Q45" t="s">
        <v>164</v>
      </c>
    </row>
    <row r="46" spans="1:17" ht="15">
      <c r="A46">
        <f>A38</f>
        <v>283.5</v>
      </c>
      <c r="B46" t="s">
        <v>101</v>
      </c>
      <c r="C46" s="108">
        <f>C43*$A$38/1000</f>
        <v>7346.488023</v>
      </c>
      <c r="D46" s="109">
        <f>D43*$A$38/1000</f>
        <v>6921.658169999999</v>
      </c>
      <c r="E46" s="109">
        <f aca="true" t="shared" si="48" ref="E46:N46">E43*$A$38/1000</f>
        <v>8201.718504</v>
      </c>
      <c r="F46" s="109">
        <f t="shared" si="48"/>
        <v>8001.339569999999</v>
      </c>
      <c r="G46" s="109">
        <f t="shared" si="48"/>
        <v>9133.681661999999</v>
      </c>
      <c r="H46" s="109">
        <f t="shared" si="48"/>
        <v>8700.183513</v>
      </c>
      <c r="I46" s="109">
        <f t="shared" si="48"/>
        <v>8997.992891999998</v>
      </c>
      <c r="J46" s="109">
        <f t="shared" si="48"/>
        <v>9123.854985</v>
      </c>
      <c r="K46" s="109">
        <f t="shared" si="48"/>
        <v>8213.354478</v>
      </c>
      <c r="L46" s="109">
        <f t="shared" si="48"/>
        <v>8248.305492</v>
      </c>
      <c r="M46" s="109">
        <f>M43*$A$38/1000</f>
        <v>7209.076706999999</v>
      </c>
      <c r="N46" s="109">
        <f t="shared" si="48"/>
        <v>7253.6434739999995</v>
      </c>
      <c r="O46" s="110">
        <f t="shared" si="45"/>
        <v>97351.29746999998</v>
      </c>
      <c r="P46" s="182">
        <f>O46/$O$44</f>
        <v>0.6459740580874574</v>
      </c>
      <c r="Q46" t="s">
        <v>165</v>
      </c>
    </row>
    <row r="47" spans="1:17" ht="15">
      <c r="A47" s="83">
        <v>70</v>
      </c>
      <c r="B47" t="s">
        <v>60</v>
      </c>
      <c r="C47" s="111">
        <f>$A$47</f>
        <v>70</v>
      </c>
      <c r="D47" s="112">
        <f>$A$47</f>
        <v>70</v>
      </c>
      <c r="E47" s="112">
        <f aca="true" t="shared" si="49" ref="E47:N47">$A$47</f>
        <v>70</v>
      </c>
      <c r="F47" s="112">
        <f t="shared" si="49"/>
        <v>70</v>
      </c>
      <c r="G47" s="112">
        <f t="shared" si="49"/>
        <v>70</v>
      </c>
      <c r="H47" s="112">
        <f t="shared" si="49"/>
        <v>70</v>
      </c>
      <c r="I47" s="112">
        <f t="shared" si="49"/>
        <v>70</v>
      </c>
      <c r="J47" s="112">
        <f t="shared" si="49"/>
        <v>70</v>
      </c>
      <c r="K47" s="112">
        <f t="shared" si="49"/>
        <v>70</v>
      </c>
      <c r="L47" s="112">
        <f t="shared" si="49"/>
        <v>70</v>
      </c>
      <c r="M47" s="112">
        <f t="shared" si="49"/>
        <v>70</v>
      </c>
      <c r="N47" s="112">
        <f t="shared" si="49"/>
        <v>70</v>
      </c>
      <c r="O47" s="107">
        <f aca="true" t="shared" si="50" ref="O47:O55">SUM(C47:N47)</f>
        <v>840</v>
      </c>
      <c r="P47" s="182">
        <f>O47/$O$44</f>
        <v>0.005573815890442332</v>
      </c>
      <c r="Q47" t="s">
        <v>147</v>
      </c>
    </row>
    <row r="48" spans="2:16" ht="15">
      <c r="B48" t="s">
        <v>109</v>
      </c>
      <c r="C48" s="178">
        <f>'B21'!C41</f>
        <v>30</v>
      </c>
      <c r="D48" s="112">
        <f>$C$48</f>
        <v>30</v>
      </c>
      <c r="E48" s="112">
        <f aca="true" t="shared" si="51" ref="E48:N48">$C$48</f>
        <v>30</v>
      </c>
      <c r="F48" s="112">
        <f t="shared" si="51"/>
        <v>30</v>
      </c>
      <c r="G48" s="112">
        <f t="shared" si="51"/>
        <v>30</v>
      </c>
      <c r="H48" s="112">
        <f t="shared" si="51"/>
        <v>30</v>
      </c>
      <c r="I48" s="112">
        <f t="shared" si="51"/>
        <v>30</v>
      </c>
      <c r="J48" s="112">
        <f t="shared" si="51"/>
        <v>30</v>
      </c>
      <c r="K48" s="112">
        <f t="shared" si="51"/>
        <v>30</v>
      </c>
      <c r="L48" s="112">
        <f t="shared" si="51"/>
        <v>30</v>
      </c>
      <c r="M48" s="112">
        <f t="shared" si="51"/>
        <v>30</v>
      </c>
      <c r="N48" s="112">
        <f t="shared" si="51"/>
        <v>30</v>
      </c>
      <c r="O48" s="107"/>
      <c r="P48" s="182"/>
    </row>
    <row r="49" spans="1:17" ht="15">
      <c r="A49" s="20" t="s">
        <v>84</v>
      </c>
      <c r="B49" s="20" t="s">
        <v>75</v>
      </c>
      <c r="C49" s="105">
        <f>SUM(C50:C55)</f>
        <v>7735.094570200001</v>
      </c>
      <c r="D49" s="106">
        <f>SUM(D50:D55)</f>
        <v>7322.395315000001</v>
      </c>
      <c r="E49" s="106">
        <f aca="true" t="shared" si="52" ref="E49:N49">SUM(E50:E55)</f>
        <v>7467.0360538</v>
      </c>
      <c r="F49" s="106">
        <f t="shared" si="52"/>
        <v>6805.701216</v>
      </c>
      <c r="G49" s="106">
        <f t="shared" si="52"/>
        <v>7254.719454600001</v>
      </c>
      <c r="H49" s="106">
        <f t="shared" si="52"/>
        <v>6912.213900000001</v>
      </c>
      <c r="I49" s="106">
        <f t="shared" si="52"/>
        <v>7129.251514199999</v>
      </c>
      <c r="J49" s="106">
        <f t="shared" si="52"/>
        <v>7248.4895436000015</v>
      </c>
      <c r="K49" s="106">
        <f t="shared" si="52"/>
        <v>6959.891349200001</v>
      </c>
      <c r="L49" s="106">
        <f t="shared" si="52"/>
        <v>7524.889613200001</v>
      </c>
      <c r="M49" s="106">
        <f t="shared" si="52"/>
        <v>7599.2134566</v>
      </c>
      <c r="N49" s="106">
        <f t="shared" si="52"/>
        <v>7629.294461600001</v>
      </c>
      <c r="O49" s="107">
        <f t="shared" si="50"/>
        <v>87588.19044800001</v>
      </c>
      <c r="P49" s="182"/>
      <c r="Q49" t="s">
        <v>75</v>
      </c>
    </row>
    <row r="50" spans="1:17" ht="15">
      <c r="A50" s="82">
        <v>16820</v>
      </c>
      <c r="B50" s="18" t="s">
        <v>71</v>
      </c>
      <c r="C50" s="111">
        <f>C$48/1000*$A$50</f>
        <v>504.59999999999997</v>
      </c>
      <c r="D50" s="112">
        <f aca="true" t="shared" si="53" ref="D50:N50">D$48/1000*$A$50</f>
        <v>504.59999999999997</v>
      </c>
      <c r="E50" s="112">
        <f t="shared" si="53"/>
        <v>504.59999999999997</v>
      </c>
      <c r="F50" s="112">
        <f t="shared" si="53"/>
        <v>504.59999999999997</v>
      </c>
      <c r="G50" s="112">
        <f t="shared" si="53"/>
        <v>504.59999999999997</v>
      </c>
      <c r="H50" s="112">
        <f t="shared" si="53"/>
        <v>504.59999999999997</v>
      </c>
      <c r="I50" s="112">
        <f t="shared" si="53"/>
        <v>504.59999999999997</v>
      </c>
      <c r="J50" s="112">
        <f t="shared" si="53"/>
        <v>504.59999999999997</v>
      </c>
      <c r="K50" s="112">
        <f t="shared" si="53"/>
        <v>504.59999999999997</v>
      </c>
      <c r="L50" s="112">
        <f t="shared" si="53"/>
        <v>504.59999999999997</v>
      </c>
      <c r="M50" s="112">
        <f t="shared" si="53"/>
        <v>504.59999999999997</v>
      </c>
      <c r="N50" s="112">
        <f t="shared" si="53"/>
        <v>504.59999999999997</v>
      </c>
      <c r="O50" s="107">
        <f t="shared" si="50"/>
        <v>6055.200000000001</v>
      </c>
      <c r="P50" s="182">
        <f aca="true" t="shared" si="54" ref="P50:P55">O50/$O$49</f>
        <v>0.06913260759274271</v>
      </c>
      <c r="Q50" t="s">
        <v>149</v>
      </c>
    </row>
    <row r="51" spans="1:17" ht="15">
      <c r="A51" s="82">
        <v>1.06</v>
      </c>
      <c r="B51" s="18" t="s">
        <v>72</v>
      </c>
      <c r="C51" s="111">
        <f>C$48*$A$51</f>
        <v>31.8</v>
      </c>
      <c r="D51" s="112">
        <f aca="true" t="shared" si="55" ref="D51:N51">D$48*$A$51</f>
        <v>31.8</v>
      </c>
      <c r="E51" s="112">
        <f t="shared" si="55"/>
        <v>31.8</v>
      </c>
      <c r="F51" s="112">
        <f t="shared" si="55"/>
        <v>31.8</v>
      </c>
      <c r="G51" s="112">
        <f t="shared" si="55"/>
        <v>31.8</v>
      </c>
      <c r="H51" s="112">
        <f t="shared" si="55"/>
        <v>31.8</v>
      </c>
      <c r="I51" s="112">
        <f t="shared" si="55"/>
        <v>31.8</v>
      </c>
      <c r="J51" s="112">
        <f t="shared" si="55"/>
        <v>31.8</v>
      </c>
      <c r="K51" s="112">
        <f t="shared" si="55"/>
        <v>31.8</v>
      </c>
      <c r="L51" s="112">
        <f t="shared" si="55"/>
        <v>31.8</v>
      </c>
      <c r="M51" s="112">
        <f t="shared" si="55"/>
        <v>31.8</v>
      </c>
      <c r="N51" s="112">
        <f t="shared" si="55"/>
        <v>31.8</v>
      </c>
      <c r="O51" s="107">
        <f t="shared" si="50"/>
        <v>381.6000000000001</v>
      </c>
      <c r="P51" s="182">
        <f t="shared" si="54"/>
        <v>0.004356751727009946</v>
      </c>
      <c r="Q51" t="s">
        <v>148</v>
      </c>
    </row>
    <row r="52" spans="1:17" ht="15">
      <c r="A52" s="83">
        <v>239.8</v>
      </c>
      <c r="B52" t="s">
        <v>74</v>
      </c>
      <c r="C52" s="123">
        <f>C42/1000*$A$52</f>
        <v>3397.1161488000007</v>
      </c>
      <c r="D52" s="124">
        <f>D42/1000*$A$52</f>
        <v>3202.919874</v>
      </c>
      <c r="E52" s="124">
        <f aca="true" t="shared" si="56" ref="E52:N52">E42/1000*$A$52</f>
        <v>2718.1862356</v>
      </c>
      <c r="F52" s="124">
        <f t="shared" si="56"/>
        <v>2172.2283</v>
      </c>
      <c r="G52" s="124">
        <f t="shared" si="56"/>
        <v>2056.0284140000003</v>
      </c>
      <c r="H52" s="124">
        <f t="shared" si="56"/>
        <v>1934.4095276000003</v>
      </c>
      <c r="I52" s="124">
        <f t="shared" si="56"/>
        <v>2000.1818716</v>
      </c>
      <c r="J52" s="124">
        <f t="shared" si="56"/>
        <v>2054.7651476</v>
      </c>
      <c r="K52" s="124">
        <f t="shared" si="56"/>
        <v>2218.738948800001</v>
      </c>
      <c r="L52" s="124">
        <f t="shared" si="56"/>
        <v>2751.7462456000007</v>
      </c>
      <c r="M52" s="124">
        <f t="shared" si="56"/>
        <v>3331.9730400000008</v>
      </c>
      <c r="N52" s="124">
        <f t="shared" si="56"/>
        <v>3339.4806984000006</v>
      </c>
      <c r="O52" s="125">
        <f t="shared" si="50"/>
        <v>31177.774452000005</v>
      </c>
      <c r="P52" s="182">
        <f t="shared" si="54"/>
        <v>0.35595865484297057</v>
      </c>
      <c r="Q52" t="s">
        <v>166</v>
      </c>
    </row>
    <row r="53" spans="1:17" ht="15">
      <c r="A53" s="83">
        <v>135.8</v>
      </c>
      <c r="B53" t="s">
        <v>74</v>
      </c>
      <c r="C53" s="113">
        <f>C43/1000*$A$53</f>
        <v>3519.0584604</v>
      </c>
      <c r="D53" s="114">
        <f>D43/1000*$A$53</f>
        <v>3315.559716</v>
      </c>
      <c r="E53" s="114">
        <f aca="true" t="shared" si="57" ref="E53:N53">E43/1000*$A$53</f>
        <v>3928.7244192000003</v>
      </c>
      <c r="F53" s="114">
        <f t="shared" si="57"/>
        <v>3832.740436</v>
      </c>
      <c r="G53" s="114">
        <f t="shared" si="57"/>
        <v>4375.1462776</v>
      </c>
      <c r="H53" s="114">
        <f t="shared" si="57"/>
        <v>4167.4953124</v>
      </c>
      <c r="I53" s="114">
        <f t="shared" si="57"/>
        <v>4310.1496816</v>
      </c>
      <c r="J53" s="114">
        <f t="shared" si="57"/>
        <v>4370.4391780000005</v>
      </c>
      <c r="K53" s="114">
        <f t="shared" si="57"/>
        <v>3934.2981944000003</v>
      </c>
      <c r="L53" s="114">
        <f t="shared" si="57"/>
        <v>3951.0401616000004</v>
      </c>
      <c r="M53" s="114">
        <f t="shared" si="57"/>
        <v>3453.2367436</v>
      </c>
      <c r="N53" s="114">
        <f t="shared" si="57"/>
        <v>3474.5847752</v>
      </c>
      <c r="O53" s="110">
        <f t="shared" si="50"/>
        <v>46632.473355999995</v>
      </c>
      <c r="P53" s="182">
        <f t="shared" si="54"/>
        <v>0.5324059455673433</v>
      </c>
      <c r="Q53" t="s">
        <v>167</v>
      </c>
    </row>
    <row r="54" spans="1:21" s="18" customFormat="1" ht="15">
      <c r="A54" s="82">
        <v>6.5</v>
      </c>
      <c r="B54" s="18" t="s">
        <v>111</v>
      </c>
      <c r="C54" s="121">
        <f>C$41/1000*$A$54</f>
        <v>260.51996099999997</v>
      </c>
      <c r="D54" s="120">
        <f aca="true" t="shared" si="58" ref="D54:N54">D$41/1000*$A$54</f>
        <v>245.515725</v>
      </c>
      <c r="E54" s="120">
        <f t="shared" si="58"/>
        <v>261.725399</v>
      </c>
      <c r="F54" s="120">
        <f t="shared" si="58"/>
        <v>242.33248</v>
      </c>
      <c r="G54" s="120">
        <f t="shared" si="58"/>
        <v>265.144763</v>
      </c>
      <c r="H54" s="120">
        <f t="shared" si="58"/>
        <v>251.90906000000004</v>
      </c>
      <c r="I54" s="120">
        <f t="shared" si="58"/>
        <v>260.51996099999997</v>
      </c>
      <c r="J54" s="120">
        <f t="shared" si="58"/>
        <v>264.885218</v>
      </c>
      <c r="K54" s="120">
        <f t="shared" si="58"/>
        <v>248.45420600000003</v>
      </c>
      <c r="L54" s="120">
        <f t="shared" si="58"/>
        <v>263.703206</v>
      </c>
      <c r="M54" s="120">
        <f t="shared" si="58"/>
        <v>255.603673</v>
      </c>
      <c r="N54" s="120">
        <f t="shared" si="58"/>
        <v>256.828988</v>
      </c>
      <c r="O54" s="122">
        <f t="shared" si="50"/>
        <v>3077.14264</v>
      </c>
      <c r="P54" s="182">
        <f t="shared" si="54"/>
        <v>0.03513193530156169</v>
      </c>
      <c r="Q54" t="s">
        <v>150</v>
      </c>
      <c r="U54"/>
    </row>
    <row r="55" spans="1:21" ht="15.75" thickBot="1">
      <c r="A55" s="83">
        <v>22</v>
      </c>
      <c r="B55" t="s">
        <v>60</v>
      </c>
      <c r="C55" s="115">
        <f>$A$55</f>
        <v>22</v>
      </c>
      <c r="D55" s="116">
        <f aca="true" t="shared" si="59" ref="D55:N55">$A$55</f>
        <v>22</v>
      </c>
      <c r="E55" s="116">
        <f t="shared" si="59"/>
        <v>22</v>
      </c>
      <c r="F55" s="116">
        <f t="shared" si="59"/>
        <v>22</v>
      </c>
      <c r="G55" s="116">
        <f t="shared" si="59"/>
        <v>22</v>
      </c>
      <c r="H55" s="116">
        <f t="shared" si="59"/>
        <v>22</v>
      </c>
      <c r="I55" s="116">
        <f t="shared" si="59"/>
        <v>22</v>
      </c>
      <c r="J55" s="116">
        <f t="shared" si="59"/>
        <v>22</v>
      </c>
      <c r="K55" s="116">
        <f t="shared" si="59"/>
        <v>22</v>
      </c>
      <c r="L55" s="116">
        <f t="shared" si="59"/>
        <v>22</v>
      </c>
      <c r="M55" s="116">
        <f t="shared" si="59"/>
        <v>22</v>
      </c>
      <c r="N55" s="116">
        <f t="shared" si="59"/>
        <v>22</v>
      </c>
      <c r="O55" s="117">
        <f t="shared" si="50"/>
        <v>264</v>
      </c>
      <c r="P55" s="182">
        <f t="shared" si="54"/>
        <v>0.00301410496837166</v>
      </c>
      <c r="Q55" s="18" t="s">
        <v>147</v>
      </c>
      <c r="U55" s="18"/>
    </row>
    <row r="56" spans="3:15" ht="15"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ht="15">
      <c r="B57" s="20" t="s">
        <v>88</v>
      </c>
      <c r="C57" s="118">
        <f>C44+C49</f>
        <v>20873.4141716</v>
      </c>
      <c r="D57" s="118">
        <f aca="true" t="shared" si="60" ref="D57:O57">D44+D49</f>
        <v>19708.796341999998</v>
      </c>
      <c r="E57" s="118">
        <f t="shared" si="60"/>
        <v>20317.050723599998</v>
      </c>
      <c r="F57" s="118">
        <f t="shared" si="60"/>
        <v>18535.768936</v>
      </c>
      <c r="G57" s="118">
        <f t="shared" si="60"/>
        <v>19921.4114436</v>
      </c>
      <c r="H57" s="118">
        <f t="shared" si="60"/>
        <v>18940.562584799998</v>
      </c>
      <c r="I57" s="118">
        <f t="shared" si="60"/>
        <v>19566.191269999996</v>
      </c>
      <c r="J57" s="118">
        <f t="shared" si="60"/>
        <v>19903.227110400003</v>
      </c>
      <c r="K57" s="118">
        <f t="shared" si="60"/>
        <v>18980.3128056</v>
      </c>
      <c r="L57" s="118">
        <f t="shared" si="60"/>
        <v>20478.017076</v>
      </c>
      <c r="M57" s="118">
        <f t="shared" si="60"/>
        <v>20490.3998836</v>
      </c>
      <c r="N57" s="118">
        <f t="shared" si="60"/>
        <v>20577.6929568</v>
      </c>
      <c r="O57" s="118">
        <f t="shared" si="60"/>
        <v>238292.84530400002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3"/>
      <c r="M59" s="63"/>
      <c r="N59" s="63"/>
      <c r="O59" s="63"/>
    </row>
    <row r="60" spans="13:15" ht="15">
      <c r="M60" s="16"/>
      <c r="O60" s="16"/>
    </row>
  </sheetData>
  <sheetProtection/>
  <mergeCells count="41">
    <mergeCell ref="AI1:AW1"/>
    <mergeCell ref="AY1:BM1"/>
    <mergeCell ref="H2:I2"/>
    <mergeCell ref="J2:K2"/>
    <mergeCell ref="C1:Q1"/>
    <mergeCell ref="S1:AG1"/>
    <mergeCell ref="AP2:AQ2"/>
    <mergeCell ref="P2:Q2"/>
    <mergeCell ref="T2:U2"/>
    <mergeCell ref="V2:W2"/>
    <mergeCell ref="S29:T29"/>
    <mergeCell ref="U29:V29"/>
    <mergeCell ref="AL2:AM2"/>
    <mergeCell ref="AN2:AO2"/>
    <mergeCell ref="AF2:AG2"/>
    <mergeCell ref="AJ2:AK2"/>
    <mergeCell ref="L2:M2"/>
    <mergeCell ref="N2:O2"/>
    <mergeCell ref="D2:E2"/>
    <mergeCell ref="F2:G2"/>
    <mergeCell ref="C29:D29"/>
    <mergeCell ref="E29:F29"/>
    <mergeCell ref="BL2:BM2"/>
    <mergeCell ref="AR2:AS2"/>
    <mergeCell ref="AT2:AU2"/>
    <mergeCell ref="AV2:AW2"/>
    <mergeCell ref="AZ2:BA2"/>
    <mergeCell ref="BB2:BC2"/>
    <mergeCell ref="BD2:BE2"/>
    <mergeCell ref="BH2:BI2"/>
    <mergeCell ref="BJ2:BK2"/>
    <mergeCell ref="P40:T40"/>
    <mergeCell ref="Z2:AA2"/>
    <mergeCell ref="AB2:AC2"/>
    <mergeCell ref="BF2:BG2"/>
    <mergeCell ref="AK29:AL29"/>
    <mergeCell ref="AY29:AZ29"/>
    <mergeCell ref="BA29:BB29"/>
    <mergeCell ref="X2:Y2"/>
    <mergeCell ref="AI29:AJ29"/>
    <mergeCell ref="AD2:AE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AK4:AK27 AM4:AM27 AO4:AO27 AQ4:AQ27 AS4:AS27 AU4:AU27 BC4:BC27 BA4:BA27 BE4:BE27 BG4:BG27 BI4:BI27 BK4:BK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O60"/>
  <sheetViews>
    <sheetView zoomScalePageLayoutView="0" workbookViewId="0" topLeftCell="A31">
      <selection activeCell="T19" sqref="T19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06"/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138" t="s">
        <v>8</v>
      </c>
      <c r="D4" s="139">
        <f>$E$30</f>
        <v>2</v>
      </c>
      <c r="E4" s="128">
        <v>19.77</v>
      </c>
      <c r="F4" s="139">
        <f>$E$30</f>
        <v>2</v>
      </c>
      <c r="G4" s="128">
        <v>20.2005</v>
      </c>
      <c r="H4" s="139">
        <f>$E$30</f>
        <v>2</v>
      </c>
      <c r="I4" s="128">
        <v>20.5755</v>
      </c>
      <c r="J4" s="139">
        <f>$E$30</f>
        <v>2</v>
      </c>
      <c r="K4" s="128">
        <v>18.7995</v>
      </c>
      <c r="L4" s="139">
        <f>$E$30</f>
        <v>2</v>
      </c>
      <c r="M4" s="130">
        <v>19.6155</v>
      </c>
      <c r="N4" s="139">
        <f>$E$30</f>
        <v>2</v>
      </c>
      <c r="O4" s="130">
        <v>18.9555</v>
      </c>
      <c r="P4" s="139">
        <f>$E$30</f>
        <v>2</v>
      </c>
      <c r="Q4" s="132">
        <v>18.8775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138" t="s">
        <v>9</v>
      </c>
      <c r="D5" s="139">
        <f aca="true" t="shared" si="0" ref="D5:P9">$E$30</f>
        <v>2</v>
      </c>
      <c r="E5" s="128">
        <v>19.3035</v>
      </c>
      <c r="F5" s="139">
        <f t="shared" si="0"/>
        <v>2</v>
      </c>
      <c r="G5" s="128">
        <v>20.0415</v>
      </c>
      <c r="H5" s="139">
        <f t="shared" si="0"/>
        <v>2</v>
      </c>
      <c r="I5" s="128">
        <v>20.553</v>
      </c>
      <c r="J5" s="139">
        <f t="shared" si="0"/>
        <v>2</v>
      </c>
      <c r="K5" s="128">
        <v>18.9555</v>
      </c>
      <c r="L5" s="139">
        <f t="shared" si="0"/>
        <v>2</v>
      </c>
      <c r="M5" s="130">
        <v>19.7325</v>
      </c>
      <c r="N5" s="139">
        <f t="shared" si="0"/>
        <v>2</v>
      </c>
      <c r="O5" s="130">
        <v>18.942</v>
      </c>
      <c r="P5" s="139">
        <f t="shared" si="0"/>
        <v>2</v>
      </c>
      <c r="Q5" s="132">
        <v>18.609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138" t="s">
        <v>10</v>
      </c>
      <c r="D6" s="139">
        <f t="shared" si="0"/>
        <v>2</v>
      </c>
      <c r="E6" s="128">
        <v>19.0305</v>
      </c>
      <c r="F6" s="139">
        <f t="shared" si="0"/>
        <v>2</v>
      </c>
      <c r="G6" s="128">
        <v>19.569</v>
      </c>
      <c r="H6" s="139">
        <f t="shared" si="0"/>
        <v>2</v>
      </c>
      <c r="I6" s="128">
        <v>20.9745</v>
      </c>
      <c r="J6" s="139">
        <f t="shared" si="0"/>
        <v>2</v>
      </c>
      <c r="K6" s="128">
        <v>19.485</v>
      </c>
      <c r="L6" s="139">
        <f t="shared" si="0"/>
        <v>2</v>
      </c>
      <c r="M6" s="130">
        <v>19.194</v>
      </c>
      <c r="N6" s="139">
        <f t="shared" si="0"/>
        <v>2</v>
      </c>
      <c r="O6" s="130">
        <v>19.284</v>
      </c>
      <c r="P6" s="139">
        <f t="shared" si="0"/>
        <v>2</v>
      </c>
      <c r="Q6" s="132">
        <v>18.8355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138" t="s">
        <v>11</v>
      </c>
      <c r="D7" s="139">
        <f t="shared" si="0"/>
        <v>2</v>
      </c>
      <c r="E7" s="128">
        <v>19.8225</v>
      </c>
      <c r="F7" s="139">
        <f t="shared" si="0"/>
        <v>2</v>
      </c>
      <c r="G7" s="128">
        <v>19.6215</v>
      </c>
      <c r="H7" s="139">
        <f t="shared" si="0"/>
        <v>2</v>
      </c>
      <c r="I7" s="128">
        <v>20.4975</v>
      </c>
      <c r="J7" s="139">
        <f t="shared" si="0"/>
        <v>2</v>
      </c>
      <c r="K7" s="128">
        <v>18.843</v>
      </c>
      <c r="L7" s="139">
        <f t="shared" si="0"/>
        <v>2</v>
      </c>
      <c r="M7" s="130">
        <v>19.044</v>
      </c>
      <c r="N7" s="139">
        <f t="shared" si="0"/>
        <v>2</v>
      </c>
      <c r="O7" s="130">
        <v>19.161</v>
      </c>
      <c r="P7" s="139">
        <f t="shared" si="0"/>
        <v>2</v>
      </c>
      <c r="Q7" s="132">
        <v>19.0185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138" t="s">
        <v>12</v>
      </c>
      <c r="D8" s="139">
        <f t="shared" si="0"/>
        <v>2</v>
      </c>
      <c r="E8" s="128">
        <v>19.293</v>
      </c>
      <c r="F8" s="139">
        <f t="shared" si="0"/>
        <v>2</v>
      </c>
      <c r="G8" s="128">
        <v>19.272</v>
      </c>
      <c r="H8" s="139">
        <f t="shared" si="0"/>
        <v>2</v>
      </c>
      <c r="I8" s="128">
        <v>19.0515</v>
      </c>
      <c r="J8" s="139">
        <f t="shared" si="0"/>
        <v>2</v>
      </c>
      <c r="K8" s="128">
        <v>18.4905</v>
      </c>
      <c r="L8" s="139">
        <f t="shared" si="0"/>
        <v>2</v>
      </c>
      <c r="M8" s="130">
        <v>18.7875</v>
      </c>
      <c r="N8" s="139">
        <f t="shared" si="0"/>
        <v>2</v>
      </c>
      <c r="O8" s="130">
        <v>18.981</v>
      </c>
      <c r="P8" s="139">
        <f t="shared" si="0"/>
        <v>2</v>
      </c>
      <c r="Q8" s="132">
        <v>18.7155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138" t="s">
        <v>13</v>
      </c>
      <c r="D9" s="139">
        <f t="shared" si="0"/>
        <v>2</v>
      </c>
      <c r="E9" s="128">
        <v>17.5395</v>
      </c>
      <c r="F9" s="139">
        <f t="shared" si="0"/>
        <v>2</v>
      </c>
      <c r="G9" s="128">
        <v>18.861</v>
      </c>
      <c r="H9" s="139">
        <f t="shared" si="0"/>
        <v>2</v>
      </c>
      <c r="I9" s="128">
        <v>19.9545</v>
      </c>
      <c r="J9" s="139">
        <f t="shared" si="0"/>
        <v>2</v>
      </c>
      <c r="K9" s="128">
        <v>18.642</v>
      </c>
      <c r="L9" s="139">
        <f t="shared" si="0"/>
        <v>2</v>
      </c>
      <c r="M9" s="130">
        <v>18.5175</v>
      </c>
      <c r="N9" s="139">
        <f t="shared" si="0"/>
        <v>2</v>
      </c>
      <c r="O9" s="130">
        <v>18.528</v>
      </c>
      <c r="P9" s="139">
        <f t="shared" si="0"/>
        <v>2</v>
      </c>
      <c r="Q9" s="132">
        <v>18.108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138" t="s">
        <v>14</v>
      </c>
      <c r="D10" s="140">
        <f aca="true" t="shared" si="1" ref="D10:P24">$C$30</f>
        <v>1</v>
      </c>
      <c r="E10" s="128">
        <v>20.871</v>
      </c>
      <c r="F10" s="140">
        <f t="shared" si="1"/>
        <v>1</v>
      </c>
      <c r="G10" s="128">
        <v>20.499</v>
      </c>
      <c r="H10" s="140">
        <f t="shared" si="1"/>
        <v>1</v>
      </c>
      <c r="I10" s="128">
        <v>22.3785</v>
      </c>
      <c r="J10" s="140">
        <f t="shared" si="1"/>
        <v>1</v>
      </c>
      <c r="K10" s="128">
        <v>21.5235</v>
      </c>
      <c r="L10" s="140">
        <f t="shared" si="1"/>
        <v>1</v>
      </c>
      <c r="M10" s="130">
        <v>21.201</v>
      </c>
      <c r="N10" s="140">
        <f t="shared" si="1"/>
        <v>1</v>
      </c>
      <c r="O10" s="130">
        <v>18.5925</v>
      </c>
      <c r="P10" s="140">
        <f t="shared" si="1"/>
        <v>1</v>
      </c>
      <c r="Q10" s="132">
        <v>17.4315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138" t="s">
        <v>15</v>
      </c>
      <c r="D11" s="140">
        <f t="shared" si="1"/>
        <v>1</v>
      </c>
      <c r="E11" s="128">
        <v>29.175</v>
      </c>
      <c r="F11" s="140">
        <f t="shared" si="1"/>
        <v>1</v>
      </c>
      <c r="G11" s="128">
        <v>31.9065</v>
      </c>
      <c r="H11" s="140">
        <f t="shared" si="1"/>
        <v>1</v>
      </c>
      <c r="I11" s="128">
        <v>31.902</v>
      </c>
      <c r="J11" s="140">
        <f t="shared" si="1"/>
        <v>1</v>
      </c>
      <c r="K11" s="128">
        <v>32.2995</v>
      </c>
      <c r="L11" s="140">
        <f t="shared" si="1"/>
        <v>1</v>
      </c>
      <c r="M11" s="130">
        <v>30.84</v>
      </c>
      <c r="N11" s="140">
        <f t="shared" si="1"/>
        <v>1</v>
      </c>
      <c r="O11" s="130">
        <v>19.3665</v>
      </c>
      <c r="P11" s="140">
        <f t="shared" si="1"/>
        <v>1</v>
      </c>
      <c r="Q11" s="132">
        <v>17.883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138" t="s">
        <v>16</v>
      </c>
      <c r="D12" s="140">
        <f t="shared" si="1"/>
        <v>1</v>
      </c>
      <c r="E12" s="128">
        <v>32.904</v>
      </c>
      <c r="F12" s="140">
        <f t="shared" si="1"/>
        <v>1</v>
      </c>
      <c r="G12" s="128">
        <v>36.189</v>
      </c>
      <c r="H12" s="140">
        <f t="shared" si="1"/>
        <v>1</v>
      </c>
      <c r="I12" s="128">
        <v>35.3205</v>
      </c>
      <c r="J12" s="140">
        <f t="shared" si="1"/>
        <v>1</v>
      </c>
      <c r="K12" s="128">
        <v>34.6815</v>
      </c>
      <c r="L12" s="140">
        <f t="shared" si="1"/>
        <v>1</v>
      </c>
      <c r="M12" s="130">
        <v>34.083</v>
      </c>
      <c r="N12" s="140">
        <f t="shared" si="1"/>
        <v>1</v>
      </c>
      <c r="O12" s="130">
        <v>22.092</v>
      </c>
      <c r="P12" s="140">
        <f t="shared" si="1"/>
        <v>1</v>
      </c>
      <c r="Q12" s="132">
        <v>17.4465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138" t="s">
        <v>17</v>
      </c>
      <c r="D13" s="140">
        <f t="shared" si="1"/>
        <v>1</v>
      </c>
      <c r="E13" s="128">
        <v>34.431</v>
      </c>
      <c r="F13" s="140">
        <f t="shared" si="1"/>
        <v>1</v>
      </c>
      <c r="G13" s="128">
        <v>37.0785</v>
      </c>
      <c r="H13" s="140">
        <f t="shared" si="1"/>
        <v>1</v>
      </c>
      <c r="I13" s="128">
        <v>37.767</v>
      </c>
      <c r="J13" s="140">
        <f t="shared" si="1"/>
        <v>1</v>
      </c>
      <c r="K13" s="128">
        <v>37.851</v>
      </c>
      <c r="L13" s="140">
        <f t="shared" si="1"/>
        <v>1</v>
      </c>
      <c r="M13" s="130">
        <v>36.8625</v>
      </c>
      <c r="N13" s="140">
        <f t="shared" si="1"/>
        <v>1</v>
      </c>
      <c r="O13" s="130">
        <v>21.162</v>
      </c>
      <c r="P13" s="140">
        <f t="shared" si="1"/>
        <v>1</v>
      </c>
      <c r="Q13" s="132">
        <v>17.172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138" t="s">
        <v>18</v>
      </c>
      <c r="D14" s="140">
        <f t="shared" si="1"/>
        <v>1</v>
      </c>
      <c r="E14" s="128">
        <v>34.332</v>
      </c>
      <c r="F14" s="140">
        <f t="shared" si="1"/>
        <v>1</v>
      </c>
      <c r="G14" s="128">
        <v>37.2855</v>
      </c>
      <c r="H14" s="140">
        <f t="shared" si="1"/>
        <v>1</v>
      </c>
      <c r="I14" s="128">
        <v>35.748</v>
      </c>
      <c r="J14" s="140">
        <f t="shared" si="1"/>
        <v>1</v>
      </c>
      <c r="K14" s="128">
        <v>37.986</v>
      </c>
      <c r="L14" s="140">
        <f t="shared" si="1"/>
        <v>1</v>
      </c>
      <c r="M14" s="130">
        <v>35.9055</v>
      </c>
      <c r="N14" s="140">
        <f t="shared" si="1"/>
        <v>1</v>
      </c>
      <c r="O14" s="130">
        <v>21.507</v>
      </c>
      <c r="P14" s="140">
        <f t="shared" si="1"/>
        <v>1</v>
      </c>
      <c r="Q14" s="132">
        <v>17.3475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138" t="s">
        <v>19</v>
      </c>
      <c r="D15" s="140">
        <f t="shared" si="1"/>
        <v>1</v>
      </c>
      <c r="E15" s="128">
        <v>33.7065</v>
      </c>
      <c r="F15" s="140">
        <f t="shared" si="1"/>
        <v>1</v>
      </c>
      <c r="G15" s="128">
        <v>36.3285</v>
      </c>
      <c r="H15" s="140">
        <f t="shared" si="1"/>
        <v>1</v>
      </c>
      <c r="I15" s="128">
        <v>35.364</v>
      </c>
      <c r="J15" s="140">
        <f t="shared" si="1"/>
        <v>1</v>
      </c>
      <c r="K15" s="128">
        <v>38.016</v>
      </c>
      <c r="L15" s="140">
        <f t="shared" si="1"/>
        <v>1</v>
      </c>
      <c r="M15" s="130">
        <v>36.162</v>
      </c>
      <c r="N15" s="140">
        <f t="shared" si="1"/>
        <v>1</v>
      </c>
      <c r="O15" s="130">
        <v>22.062</v>
      </c>
      <c r="P15" s="140">
        <f t="shared" si="1"/>
        <v>1</v>
      </c>
      <c r="Q15" s="132">
        <v>17.2185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138" t="s">
        <v>20</v>
      </c>
      <c r="D16" s="140">
        <f t="shared" si="1"/>
        <v>1</v>
      </c>
      <c r="E16" s="128">
        <v>33.5985</v>
      </c>
      <c r="F16" s="140">
        <f t="shared" si="1"/>
        <v>1</v>
      </c>
      <c r="G16" s="128">
        <v>37.6305</v>
      </c>
      <c r="H16" s="140">
        <f t="shared" si="1"/>
        <v>1</v>
      </c>
      <c r="I16" s="128">
        <v>35.7255</v>
      </c>
      <c r="J16" s="140">
        <f t="shared" si="1"/>
        <v>1</v>
      </c>
      <c r="K16" s="128">
        <v>38.511</v>
      </c>
      <c r="L16" s="140">
        <f t="shared" si="1"/>
        <v>1</v>
      </c>
      <c r="M16" s="130">
        <v>36.249</v>
      </c>
      <c r="N16" s="140">
        <f t="shared" si="1"/>
        <v>1</v>
      </c>
      <c r="O16" s="130">
        <v>22.9365</v>
      </c>
      <c r="P16" s="140">
        <f t="shared" si="1"/>
        <v>1</v>
      </c>
      <c r="Q16" s="132">
        <v>17.055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138" t="s">
        <v>21</v>
      </c>
      <c r="D17" s="140">
        <f t="shared" si="1"/>
        <v>1</v>
      </c>
      <c r="E17" s="128">
        <v>33.7665</v>
      </c>
      <c r="F17" s="140">
        <f t="shared" si="1"/>
        <v>1</v>
      </c>
      <c r="G17" s="128">
        <v>37.7325</v>
      </c>
      <c r="H17" s="140">
        <f t="shared" si="1"/>
        <v>1</v>
      </c>
      <c r="I17" s="128">
        <v>34.581</v>
      </c>
      <c r="J17" s="140">
        <f t="shared" si="1"/>
        <v>1</v>
      </c>
      <c r="K17" s="128">
        <v>36.351</v>
      </c>
      <c r="L17" s="140">
        <f t="shared" si="1"/>
        <v>1</v>
      </c>
      <c r="M17" s="130">
        <v>36.321</v>
      </c>
      <c r="N17" s="140">
        <f t="shared" si="1"/>
        <v>1</v>
      </c>
      <c r="O17" s="130">
        <v>22.608</v>
      </c>
      <c r="P17" s="140">
        <f t="shared" si="1"/>
        <v>1</v>
      </c>
      <c r="Q17" s="132">
        <v>17.931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138" t="s">
        <v>22</v>
      </c>
      <c r="D18" s="140">
        <f t="shared" si="1"/>
        <v>1</v>
      </c>
      <c r="E18" s="128">
        <v>34.581</v>
      </c>
      <c r="F18" s="140">
        <f t="shared" si="1"/>
        <v>1</v>
      </c>
      <c r="G18" s="128">
        <v>37.056</v>
      </c>
      <c r="H18" s="140">
        <f t="shared" si="1"/>
        <v>1</v>
      </c>
      <c r="I18" s="128">
        <v>35.0715</v>
      </c>
      <c r="J18" s="140">
        <f t="shared" si="1"/>
        <v>1</v>
      </c>
      <c r="K18" s="128">
        <v>36.3615</v>
      </c>
      <c r="L18" s="140">
        <f t="shared" si="1"/>
        <v>1</v>
      </c>
      <c r="M18" s="130">
        <v>37.14</v>
      </c>
      <c r="N18" s="140">
        <f t="shared" si="1"/>
        <v>1</v>
      </c>
      <c r="O18" s="130">
        <v>23.676</v>
      </c>
      <c r="P18" s="140">
        <f t="shared" si="1"/>
        <v>1</v>
      </c>
      <c r="Q18" s="132">
        <v>17.559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138" t="s">
        <v>23</v>
      </c>
      <c r="D19" s="140">
        <f t="shared" si="1"/>
        <v>1</v>
      </c>
      <c r="E19" s="128">
        <v>32.619</v>
      </c>
      <c r="F19" s="140">
        <f t="shared" si="1"/>
        <v>1</v>
      </c>
      <c r="G19" s="128">
        <v>35.301</v>
      </c>
      <c r="H19" s="140">
        <f t="shared" si="1"/>
        <v>1</v>
      </c>
      <c r="I19" s="128">
        <v>31.7985</v>
      </c>
      <c r="J19" s="140">
        <f t="shared" si="1"/>
        <v>1</v>
      </c>
      <c r="K19" s="128">
        <v>34.7715</v>
      </c>
      <c r="L19" s="140">
        <f t="shared" si="1"/>
        <v>1</v>
      </c>
      <c r="M19" s="130">
        <v>33.6225</v>
      </c>
      <c r="N19" s="140">
        <f t="shared" si="1"/>
        <v>1</v>
      </c>
      <c r="O19" s="130">
        <v>20.541</v>
      </c>
      <c r="P19" s="140">
        <f t="shared" si="1"/>
        <v>1</v>
      </c>
      <c r="Q19" s="132">
        <v>17.1525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138" t="s">
        <v>24</v>
      </c>
      <c r="D20" s="140">
        <f t="shared" si="1"/>
        <v>1</v>
      </c>
      <c r="E20" s="128">
        <v>30.93</v>
      </c>
      <c r="F20" s="140">
        <f t="shared" si="1"/>
        <v>1</v>
      </c>
      <c r="G20" s="128">
        <v>30.642</v>
      </c>
      <c r="H20" s="140">
        <f t="shared" si="1"/>
        <v>1</v>
      </c>
      <c r="I20" s="128">
        <v>29.184</v>
      </c>
      <c r="J20" s="140">
        <f t="shared" si="1"/>
        <v>1</v>
      </c>
      <c r="K20" s="128">
        <v>30.015</v>
      </c>
      <c r="L20" s="140">
        <f t="shared" si="1"/>
        <v>1</v>
      </c>
      <c r="M20" s="130">
        <v>31.4535</v>
      </c>
      <c r="N20" s="140">
        <f t="shared" si="1"/>
        <v>1</v>
      </c>
      <c r="O20" s="130">
        <v>20.1015</v>
      </c>
      <c r="P20" s="140">
        <f t="shared" si="1"/>
        <v>1</v>
      </c>
      <c r="Q20" s="132">
        <v>18.2745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138" t="s">
        <v>25</v>
      </c>
      <c r="D21" s="140">
        <f t="shared" si="1"/>
        <v>1</v>
      </c>
      <c r="E21" s="128">
        <v>27.756</v>
      </c>
      <c r="F21" s="140">
        <f t="shared" si="1"/>
        <v>1</v>
      </c>
      <c r="G21" s="128">
        <v>28.3275</v>
      </c>
      <c r="H21" s="140">
        <f t="shared" si="1"/>
        <v>1</v>
      </c>
      <c r="I21" s="128">
        <v>27.4875</v>
      </c>
      <c r="J21" s="140">
        <f t="shared" si="1"/>
        <v>1</v>
      </c>
      <c r="K21" s="128">
        <v>28.581</v>
      </c>
      <c r="L21" s="140">
        <f t="shared" si="1"/>
        <v>1</v>
      </c>
      <c r="M21" s="130">
        <v>27.6</v>
      </c>
      <c r="N21" s="140">
        <f t="shared" si="1"/>
        <v>1</v>
      </c>
      <c r="O21" s="130">
        <v>20.6505</v>
      </c>
      <c r="P21" s="140">
        <f t="shared" si="1"/>
        <v>1</v>
      </c>
      <c r="Q21" s="132">
        <v>18.933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138" t="s">
        <v>26</v>
      </c>
      <c r="D22" s="140">
        <f t="shared" si="1"/>
        <v>1</v>
      </c>
      <c r="E22" s="128">
        <v>29.0565</v>
      </c>
      <c r="F22" s="140">
        <f t="shared" si="1"/>
        <v>1</v>
      </c>
      <c r="G22" s="128">
        <v>29.262</v>
      </c>
      <c r="H22" s="140">
        <f t="shared" si="1"/>
        <v>1</v>
      </c>
      <c r="I22" s="128">
        <v>27.39</v>
      </c>
      <c r="J22" s="140">
        <f t="shared" si="1"/>
        <v>1</v>
      </c>
      <c r="K22" s="128">
        <v>27.2625</v>
      </c>
      <c r="L22" s="140">
        <f t="shared" si="1"/>
        <v>1</v>
      </c>
      <c r="M22" s="130">
        <v>27.7965</v>
      </c>
      <c r="N22" s="140">
        <f t="shared" si="1"/>
        <v>1</v>
      </c>
      <c r="O22" s="130">
        <v>22.0905</v>
      </c>
      <c r="P22" s="140">
        <f t="shared" si="1"/>
        <v>1</v>
      </c>
      <c r="Q22" s="132">
        <v>20.337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138" t="s">
        <v>27</v>
      </c>
      <c r="D23" s="140">
        <f t="shared" si="1"/>
        <v>1</v>
      </c>
      <c r="E23" s="128">
        <v>29.295</v>
      </c>
      <c r="F23" s="140">
        <f t="shared" si="1"/>
        <v>1</v>
      </c>
      <c r="G23" s="128">
        <v>28.515</v>
      </c>
      <c r="H23" s="140">
        <f t="shared" si="1"/>
        <v>1</v>
      </c>
      <c r="I23" s="128">
        <v>27.663</v>
      </c>
      <c r="J23" s="140">
        <f t="shared" si="1"/>
        <v>1</v>
      </c>
      <c r="K23" s="128">
        <v>25.905</v>
      </c>
      <c r="L23" s="140">
        <f t="shared" si="1"/>
        <v>1</v>
      </c>
      <c r="M23" s="130">
        <v>27.7785</v>
      </c>
      <c r="N23" s="140">
        <f t="shared" si="1"/>
        <v>1</v>
      </c>
      <c r="O23" s="130">
        <v>22.7175</v>
      </c>
      <c r="P23" s="140">
        <f t="shared" si="1"/>
        <v>1</v>
      </c>
      <c r="Q23" s="132">
        <v>20.7375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138" t="s">
        <v>28</v>
      </c>
      <c r="D24" s="140">
        <f t="shared" si="1"/>
        <v>1</v>
      </c>
      <c r="E24" s="128">
        <v>25.65</v>
      </c>
      <c r="F24" s="140">
        <f t="shared" si="1"/>
        <v>1</v>
      </c>
      <c r="G24" s="128">
        <v>24.099</v>
      </c>
      <c r="H24" s="140">
        <f t="shared" si="1"/>
        <v>1</v>
      </c>
      <c r="I24" s="128">
        <v>23.0685</v>
      </c>
      <c r="J24" s="140">
        <f t="shared" si="1"/>
        <v>1</v>
      </c>
      <c r="K24" s="128">
        <v>22.1085</v>
      </c>
      <c r="L24" s="140">
        <f t="shared" si="1"/>
        <v>1</v>
      </c>
      <c r="M24" s="130">
        <v>21.774</v>
      </c>
      <c r="N24" s="140">
        <f t="shared" si="1"/>
        <v>1</v>
      </c>
      <c r="O24" s="130">
        <v>22.434</v>
      </c>
      <c r="P24" s="140">
        <f t="shared" si="1"/>
        <v>1</v>
      </c>
      <c r="Q24" s="132">
        <v>20.466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138" t="s">
        <v>29</v>
      </c>
      <c r="D25" s="139">
        <f>$E$30</f>
        <v>2</v>
      </c>
      <c r="E25" s="128">
        <v>23.301</v>
      </c>
      <c r="F25" s="139">
        <f>$E$30</f>
        <v>2</v>
      </c>
      <c r="G25" s="128">
        <v>23.757</v>
      </c>
      <c r="H25" s="139">
        <f>$E$30</f>
        <v>2</v>
      </c>
      <c r="I25" s="128">
        <v>22.725</v>
      </c>
      <c r="J25" s="139">
        <f>$E$30</f>
        <v>2</v>
      </c>
      <c r="K25" s="128">
        <v>21.3285</v>
      </c>
      <c r="L25" s="139">
        <f>$E$30</f>
        <v>2</v>
      </c>
      <c r="M25" s="130">
        <v>21.2985</v>
      </c>
      <c r="N25" s="139">
        <f>$E$30</f>
        <v>2</v>
      </c>
      <c r="O25" s="130">
        <v>21.951</v>
      </c>
      <c r="P25" s="139">
        <f>$E$30</f>
        <v>2</v>
      </c>
      <c r="Q25" s="132">
        <v>19.902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138" t="s">
        <v>30</v>
      </c>
      <c r="D26" s="139">
        <f>$E$30</f>
        <v>2</v>
      </c>
      <c r="E26" s="128">
        <v>20.751</v>
      </c>
      <c r="F26" s="139">
        <f>$E$30</f>
        <v>2</v>
      </c>
      <c r="G26" s="128">
        <v>22.341</v>
      </c>
      <c r="H26" s="139">
        <f>$E$30</f>
        <v>2</v>
      </c>
      <c r="I26" s="128">
        <v>20.0565</v>
      </c>
      <c r="J26" s="139">
        <f>$E$30</f>
        <v>2</v>
      </c>
      <c r="K26" s="128">
        <v>19.8555</v>
      </c>
      <c r="L26" s="139">
        <f>$E$30</f>
        <v>2</v>
      </c>
      <c r="M26" s="130">
        <v>19.8885</v>
      </c>
      <c r="N26" s="139">
        <f>$E$30</f>
        <v>2</v>
      </c>
      <c r="O26" s="130">
        <v>20.4345</v>
      </c>
      <c r="P26" s="139">
        <f>$E$30</f>
        <v>2</v>
      </c>
      <c r="Q26" s="132">
        <v>20.619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141" t="s">
        <v>31</v>
      </c>
      <c r="D27" s="142">
        <f>$E$30</f>
        <v>2</v>
      </c>
      <c r="E27" s="129">
        <v>20.172</v>
      </c>
      <c r="F27" s="142">
        <f>$E$30</f>
        <v>2</v>
      </c>
      <c r="G27" s="129">
        <v>21.774</v>
      </c>
      <c r="H27" s="142">
        <f>$E$30</f>
        <v>2</v>
      </c>
      <c r="I27" s="129">
        <v>19.977</v>
      </c>
      <c r="J27" s="142">
        <f>$E$30</f>
        <v>2</v>
      </c>
      <c r="K27" s="129">
        <v>19.5825</v>
      </c>
      <c r="L27" s="142">
        <f>$E$30</f>
        <v>2</v>
      </c>
      <c r="M27" s="131">
        <v>19.371</v>
      </c>
      <c r="N27" s="142">
        <f>$E$30</f>
        <v>2</v>
      </c>
      <c r="O27" s="131">
        <v>20.052</v>
      </c>
      <c r="P27" s="142">
        <f>$E$30</f>
        <v>2</v>
      </c>
      <c r="Q27" s="133">
        <v>19.5795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15" t="s">
        <v>113</v>
      </c>
      <c r="D29" s="215"/>
      <c r="E29" s="216" t="s">
        <v>112</v>
      </c>
      <c r="F29" s="216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37">
        <v>1</v>
      </c>
      <c r="D30" s="69"/>
      <c r="E30" s="10">
        <v>2</v>
      </c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20" t="s">
        <v>107</v>
      </c>
      <c r="C33" s="30">
        <f>SUM(E4:E27)</f>
        <v>641.6550000000001</v>
      </c>
      <c r="D33" s="25">
        <f>SUM(G4:G27)</f>
        <v>673.2900000000001</v>
      </c>
      <c r="E33" s="24">
        <f>SUM(I4:I27)</f>
        <v>654.8145000000001</v>
      </c>
      <c r="F33" s="25">
        <f>SUM(K4:K27)</f>
        <v>656.2065</v>
      </c>
      <c r="G33" s="25">
        <f>SUM(M4:M27)</f>
        <v>650.238</v>
      </c>
      <c r="H33" s="25">
        <f>SUM(O4:O27)</f>
        <v>498.8265000000001</v>
      </c>
      <c r="I33" s="31">
        <f>SUM(Q4:Q27)</f>
        <v>445.209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">
      <c r="A34" s="20"/>
      <c r="B34" t="s">
        <v>114</v>
      </c>
      <c r="C34" s="143">
        <f>SUMIF(D$4:D$27,$C$30,E$4:E$27)</f>
        <v>462.6720000000001</v>
      </c>
      <c r="D34" s="144">
        <f>SUMIF(F$4:F$27,$C$30,G$4:G$27)</f>
        <v>487.85249999999996</v>
      </c>
      <c r="E34" s="144">
        <f>SUMIF(H$4:H$27,$C$30,I$4:I$27)</f>
        <v>470.44950000000006</v>
      </c>
      <c r="F34" s="144">
        <f>SUMIF(J$4:J$27,$C$30,K$4:K$27)</f>
        <v>482.2245</v>
      </c>
      <c r="G34" s="144">
        <f>SUMIF(L$4:L$27,$C$30,M$4:M$27)</f>
        <v>474.78900000000004</v>
      </c>
      <c r="H34" s="144">
        <f>SUMIF(N$4:N$27,$C$30,O$4:O$27)</f>
        <v>322.53749999999997</v>
      </c>
      <c r="I34" s="145">
        <f>SUMIF(P$4:P$27,$C$30,Q$4:Q$27)</f>
        <v>272.9445</v>
      </c>
      <c r="J34" s="18"/>
      <c r="K34" s="18"/>
      <c r="R34" s="20"/>
      <c r="S34" s="59"/>
      <c r="T34" s="22"/>
      <c r="U34" s="59"/>
      <c r="V34" s="22"/>
      <c r="W34" s="22"/>
      <c r="X34" s="22"/>
      <c r="Y34" s="22"/>
      <c r="AD34" s="58"/>
      <c r="AE34" s="59"/>
      <c r="AF34" s="22"/>
      <c r="AG34" s="59"/>
      <c r="AH34" s="22"/>
      <c r="AI34" s="22"/>
      <c r="AJ34" s="22"/>
      <c r="AK34" s="22"/>
      <c r="AL34" s="71"/>
      <c r="AM34" s="71"/>
      <c r="AN34" s="71"/>
      <c r="AO34" s="71"/>
    </row>
    <row r="35" spans="1:41" ht="15">
      <c r="A35" s="20"/>
      <c r="B35" t="s">
        <v>115</v>
      </c>
      <c r="C35" s="38">
        <f>SUMIF(D$4:D$27,$E$30,E$4:E$27)</f>
        <v>178.983</v>
      </c>
      <c r="D35" s="29">
        <f>SUMIF(F$4:F$27,$E$30,G$4:G$27)</f>
        <v>185.4375</v>
      </c>
      <c r="E35" s="29">
        <f>SUMIF(H$4:H$27,$E$30,I$4:I$27)</f>
        <v>184.365</v>
      </c>
      <c r="F35" s="29">
        <f>SUMIF(J$4:J$27,$E$30,K$4:K$27)</f>
        <v>173.982</v>
      </c>
      <c r="G35" s="29">
        <f>SUMIF(L$4:L$27,$E$30,M$4:M$27)</f>
        <v>175.449</v>
      </c>
      <c r="H35" s="29">
        <f>SUMIF(N$4:N$27,$E$30,O$4:O$27)</f>
        <v>176.28899999999996</v>
      </c>
      <c r="I35" s="146">
        <f>SUMIF(P$4:P$27,$E$30,Q$4:Q$27)</f>
        <v>172.26450000000003</v>
      </c>
      <c r="J35" s="18"/>
      <c r="K35" s="18"/>
      <c r="R35" s="20"/>
      <c r="S35" s="59"/>
      <c r="T35" s="22"/>
      <c r="U35" s="59"/>
      <c r="V35" s="22"/>
      <c r="W35" s="22"/>
      <c r="X35" s="22"/>
      <c r="Y35" s="22"/>
      <c r="AD35" s="58"/>
      <c r="AE35" s="59"/>
      <c r="AF35" s="22"/>
      <c r="AG35" s="59"/>
      <c r="AH35" s="22"/>
      <c r="AI35" s="22"/>
      <c r="AJ35" s="22"/>
      <c r="AK35" s="22"/>
      <c r="AL35" s="71"/>
      <c r="AM35" s="71"/>
      <c r="AN35" s="71"/>
      <c r="AO35" s="71"/>
    </row>
    <row r="36" spans="1:41" ht="15">
      <c r="A36" s="103"/>
      <c r="B36" s="20" t="s">
        <v>86</v>
      </c>
      <c r="C36" s="151">
        <f>SUM(C37:C38)</f>
        <v>205.54681770000005</v>
      </c>
      <c r="D36" s="25">
        <f aca="true" t="shared" si="2" ref="D36:I36">SUM(D37:D38)</f>
        <v>215.874099</v>
      </c>
      <c r="E36" s="25">
        <f t="shared" si="2"/>
        <v>209.62267095</v>
      </c>
      <c r="F36" s="25">
        <f t="shared" si="2"/>
        <v>210.94751895000002</v>
      </c>
      <c r="G36" s="25">
        <f t="shared" si="2"/>
        <v>208.78001940000004</v>
      </c>
      <c r="H36" s="25">
        <f t="shared" si="2"/>
        <v>156.76218974999998</v>
      </c>
      <c r="I36" s="31">
        <f t="shared" si="2"/>
        <v>138.6944247</v>
      </c>
      <c r="J36" s="22"/>
      <c r="K36" s="22"/>
      <c r="L36" s="22"/>
      <c r="M36" s="22"/>
      <c r="N36" s="22"/>
      <c r="O36" s="22"/>
      <c r="P36" s="22"/>
      <c r="Q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E36" s="22"/>
      <c r="AF36" s="22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103">
        <v>343.1</v>
      </c>
      <c r="B37" t="s">
        <v>116</v>
      </c>
      <c r="C37" s="34">
        <f>C$34/1000*$A$37</f>
        <v>158.74276320000004</v>
      </c>
      <c r="D37" s="27">
        <f aca="true" t="shared" si="3" ref="D37:I37">D$34/1000*$A$37</f>
        <v>167.38219275</v>
      </c>
      <c r="E37" s="27">
        <f t="shared" si="3"/>
        <v>161.41122345000002</v>
      </c>
      <c r="F37" s="27">
        <f t="shared" si="3"/>
        <v>165.45122595</v>
      </c>
      <c r="G37" s="27">
        <f t="shared" si="3"/>
        <v>162.90010590000003</v>
      </c>
      <c r="H37" s="27">
        <f t="shared" si="3"/>
        <v>110.66261625</v>
      </c>
      <c r="I37" s="35">
        <f t="shared" si="3"/>
        <v>93.64725795</v>
      </c>
      <c r="J37" s="22"/>
      <c r="K37" s="22"/>
      <c r="L37" s="22"/>
      <c r="M37" s="22"/>
      <c r="N37" s="22"/>
      <c r="O37" s="22"/>
      <c r="P37" s="22"/>
      <c r="Q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E37" s="22"/>
      <c r="AF37" s="22"/>
      <c r="AG37" s="22"/>
      <c r="AH37" s="22"/>
      <c r="AI37" s="22"/>
      <c r="AJ37" s="22"/>
      <c r="AK37" s="22"/>
      <c r="AL37" s="71"/>
      <c r="AM37" s="71"/>
      <c r="AN37" s="71"/>
      <c r="AO37" s="71"/>
    </row>
    <row r="38" spans="1:41" ht="15.75" thickBot="1">
      <c r="A38" s="103">
        <v>261.5</v>
      </c>
      <c r="B38" t="s">
        <v>117</v>
      </c>
      <c r="C38" s="40">
        <f>C$35/1000*$A$38</f>
        <v>46.8040545</v>
      </c>
      <c r="D38" s="41">
        <f aca="true" t="shared" si="4" ref="D38:I38">D$35/1000*$A$38</f>
        <v>48.49190625</v>
      </c>
      <c r="E38" s="41">
        <f t="shared" si="4"/>
        <v>48.2114475</v>
      </c>
      <c r="F38" s="41">
        <f t="shared" si="4"/>
        <v>45.496293</v>
      </c>
      <c r="G38" s="41">
        <f t="shared" si="4"/>
        <v>45.87991350000001</v>
      </c>
      <c r="H38" s="41">
        <f t="shared" si="4"/>
        <v>46.099573499999984</v>
      </c>
      <c r="I38" s="42">
        <f t="shared" si="4"/>
        <v>45.04716675</v>
      </c>
      <c r="J38" s="22"/>
      <c r="K38" s="22"/>
      <c r="L38" s="22"/>
      <c r="M38" s="22"/>
      <c r="N38" s="22"/>
      <c r="O38" s="22"/>
      <c r="P38" s="22"/>
      <c r="Q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3:10" ht="15.75" thickBot="1">
      <c r="C39" s="22"/>
      <c r="D39" s="22"/>
      <c r="E39" s="22"/>
      <c r="F39" s="22"/>
      <c r="G39" s="22"/>
      <c r="H39" s="22"/>
      <c r="I39" s="22"/>
      <c r="J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57" t="s">
        <v>59</v>
      </c>
      <c r="P40" s="203" t="s">
        <v>155</v>
      </c>
      <c r="Q40" s="204"/>
      <c r="R40" s="204"/>
      <c r="S40" s="204"/>
      <c r="T40" s="204"/>
    </row>
    <row r="41" spans="1:21" ht="15">
      <c r="A41" s="20"/>
      <c r="B41" s="20" t="s">
        <v>105</v>
      </c>
      <c r="C41" s="105">
        <f>Kalendarz!B9*C33+Kalendarz!C9*D33+Kalendarz!D9*E33+Kalendarz!E9*F33+Kalendarz!F9*G33+Kalendarz!G9*H33+Kalendarz!H9*I33</f>
        <v>18641.112</v>
      </c>
      <c r="D41" s="106">
        <f>Kalendarz!J9*C33+Kalendarz!K9*D33+Kalendarz!L9*E33+Kalendarz!M9*F33+Kalendarz!N9*G33+Kalendarz!O9*H33+Kalendarz!P9*I33</f>
        <v>17535.772500000003</v>
      </c>
      <c r="E41" s="106">
        <f>Kalendarz!R9*C33+Kalendarz!S9*D33+Kalendarz!T9*E33+Kalendarz!U9*F33+Kalendarz!V9*G33+Kalendarz!W9*H33+Kalendarz!X9*I33</f>
        <v>18686.229000000003</v>
      </c>
      <c r="F41" s="106">
        <f>Kalendarz!Z9*C33+Kalendarz!AA9*D33+Kalendarz!AB9*E33+Kalendarz!AC9*F33+Kalendarz!AD9*G33+Kalendarz!AE9*H33+Kalendarz!AF9*I33</f>
        <v>17326.167</v>
      </c>
      <c r="G41" s="106">
        <f>Kalendarz!AH9*C33+Kalendarz!AI9*D33+Kalendarz!AJ9*E33+Kalendarz!AK9*F33+Kalendarz!AL9*G33+Kalendarz!AM9*H33+Kalendarz!AN9*I33</f>
        <v>18865.269000000004</v>
      </c>
      <c r="H41" s="106">
        <f>Kalendarz!AP9*C33+Kalendarz!AQ9*D33+Kalendarz!AR9*E33+Kalendarz!AS9*F33+Kalendarz!AT9*G33+Kalendarz!AU9*H33+Kalendarz!AV9*I33</f>
        <v>18030.022500000003</v>
      </c>
      <c r="I41" s="106">
        <f>Kalendarz!B19*C33+Kalendarz!C19*D33+Kalendarz!D19*E33+Kalendarz!E19*F33+Kalendarz!F19*G33+Kalendarz!G19*H33+Kalendarz!H19*I33</f>
        <v>18641.112</v>
      </c>
      <c r="J41" s="106">
        <f>Kalendarz!J19*C33+Kalendarz!K19*D33+Kalendarz!L19*E33+Kalendarz!M19*F33+Kalendarz!N19*G33+Kalendarz!O19*H33+Kalendarz!P19*I33</f>
        <v>18842.217</v>
      </c>
      <c r="K41" s="106">
        <f>Kalendarz!R19*C33+Kalendarz!S19*D33+Kalendarz!T19*E33+Kalendarz!U19*F33+Kalendarz!V19*G33+Kalendarz!W19*H33+Kalendarz!X19*I33</f>
        <v>17824.993500000004</v>
      </c>
      <c r="L41" s="106">
        <f>Kalendarz!Z19*C33+Kalendarz!AA19*D33+Kalendarz!AB19*E33+Kalendarz!AC19*F33+Kalendarz!AD19*G33+Kalendarz!AE19*H33+Kalendarz!AF19*I33</f>
        <v>18850.717500000002</v>
      </c>
      <c r="M41" s="106">
        <f>Kalendarz!AH19*C33+Kalendarz!AI19*D33+Kalendarz!AJ19*E33+Kalendarz!AK19*F33+Kalendarz!AL19*G33+Kalendarz!AM19*H33+Kalendarz!AN19*I33</f>
        <v>18187.4025</v>
      </c>
      <c r="N41" s="106">
        <f>Kalendarz!AP19*C33+Kalendarz!AQ19*D33+Kalendarz!AR19*E33+Kalendarz!AS19*F33+Kalendarz!AT19*G33+Kalendarz!AU19*H33+Kalendarz!AV19*I33</f>
        <v>18466.648500000003</v>
      </c>
      <c r="O41" s="183">
        <f aca="true" t="shared" si="5" ref="O41:O46">SUM(C41:N41)</f>
        <v>219897.66300000003</v>
      </c>
      <c r="P41" s="181"/>
      <c r="Q41" t="s">
        <v>146</v>
      </c>
      <c r="U41"/>
    </row>
    <row r="42" spans="1:21" ht="15">
      <c r="A42" s="20"/>
      <c r="B42" t="s">
        <v>114</v>
      </c>
      <c r="C42" s="154">
        <f>$C$34*(Kalendarz!B$9)+$D$34*(Kalendarz!C$9)+$E$34*(Kalendarz!D$9)+$F$34*(Kalendarz!E$9)+$G$34*(Kalendarz!F$9)+$H$34*(Kalendarz!G$9)+$I$34*Kalendarz!H$9</f>
        <v>13117.347</v>
      </c>
      <c r="D42" s="155">
        <f>$C$34*(Kalendarz!J$9)+$D$34*(Kalendarz!K$9)+$E$34*(Kalendarz!L$9)+$F$34*(Kalendarz!M$9)+$G$34*(Kalendarz!N$9)+$H$34*(Kalendarz!O$9)+$I$34*Kalendarz!P$9</f>
        <v>12364.327500000001</v>
      </c>
      <c r="E42" s="155">
        <f>$C$34*(Kalendarz!R$9)+$D$34*(Kalendarz!S$9)+$E$34*(Kalendarz!T$9)+$F$34*(Kalendarz!U$9)+$G$34*(Kalendarz!V$9)+$H$34*(Kalendarz!W$9)+$I$34*Kalendarz!X$9</f>
        <v>13173.429</v>
      </c>
      <c r="F42" s="155">
        <f>$C$34*(Kalendarz!Z9)+$D$34*(Kalendarz!AA9)+$E$34*(Kalendarz!AB9)+$F$34*(Kalendarz!AC9)+$G$34*(Kalendarz!AD9)+$H$34*(Kalendarz!AE9)+$I$34*Kalendarz!AF9</f>
        <v>12166.8225</v>
      </c>
      <c r="G42" s="155">
        <f>$C$34*(Kalendarz!AH9)+$D$34*(Kalendarz!AI9)+$E$34*(Kalendarz!AJ9)+$F$34*(Kalendarz!AK9)+$G$34*(Kalendarz!AL9)+$H$34*(Kalendarz!AM9)+$I$34*Kalendarz!AN9</f>
        <v>13334.4045</v>
      </c>
      <c r="H42" s="155">
        <f>C34*(Kalendarz!AP9)+D34*(Kalendarz!AQ9)+E34*(Kalendarz!AR9)+F34*(Kalendarz!AS9)+G34*(Kalendarz!AT9)+H34*(Kalendarz!AU9)+I34*Kalendarz!AV9</f>
        <v>12691.204500000002</v>
      </c>
      <c r="I42" s="155">
        <f>C34*(Kalendarz!B19)+D34*(Kalendarz!C19)+E34*(Kalendarz!D19)+F34*(Kalendarz!E19)+G34*(Kalendarz!F19)+H34*(Kalendarz!G19)+I34*Kalendarz!H19</f>
        <v>13117.347</v>
      </c>
      <c r="J42" s="155">
        <f>$C$34*(Kalendarz!J19)+$D$34*(Kalendarz!K19)+$E$34*(Kalendarz!L19)+$F$34*(Kalendarz!M19)+$G$34*(Kalendarz!N19)+$H$34*(Kalendarz!O19)+$I$34*Kalendarz!P19</f>
        <v>13321.341</v>
      </c>
      <c r="K42" s="155">
        <f>$C$34*(Kalendarz!R19)+$D$34*(Kalendarz!S19)+$E$34*(Kalendarz!T19)+$F$34*(Kalendarz!U19)+$G$34*(Kalendarz!V19)+$H$34*(Kalendarz!W19)+$I$34*Kalendarz!X19</f>
        <v>12489.36</v>
      </c>
      <c r="L42" s="155">
        <f>$C$34*(Kalendarz!Z19)+$D$34*(Kalendarz!AA19)+$E$34*(Kalendarz!AB19)+$F$34*(Kalendarz!AC19)+$G$34*(Kalendarz!AD19)+$H$34*(Kalendarz!AE19)+$I$34*Kalendarz!AF19</f>
        <v>13314.852</v>
      </c>
      <c r="M42" s="155">
        <f>$C$34*(Kalendarz!AH19)+$D$34*(Kalendarz!AI19)+$E$34*(Kalendarz!AJ19)+$F$34*(Kalendarz!AK19)+$G$34*(Kalendarz!AL19)+$H$34*(Kalendarz!AM19)+$I$34*Kalendarz!AN19</f>
        <v>12850.8915</v>
      </c>
      <c r="N42" s="155">
        <f>$C$34*(Kalendarz!AP19)+$D$34*(Kalendarz!AQ19)+$E$34*(Kalendarz!AR19)+$F$34*(Kalendarz!AS19)+$G$34*(Kalendarz!AT19)+$H$34*(Kalendarz!AU19)+$I$34*Kalendarz!AV19</f>
        <v>12952.032000000001</v>
      </c>
      <c r="O42" s="125">
        <f t="shared" si="5"/>
        <v>154893.3585</v>
      </c>
      <c r="P42" s="182">
        <f>O42/$O$41</f>
        <v>0.7043883795163388</v>
      </c>
      <c r="Q42" t="s">
        <v>156</v>
      </c>
      <c r="U42"/>
    </row>
    <row r="43" spans="1:21" ht="15">
      <c r="A43" s="104"/>
      <c r="B43" t="s">
        <v>115</v>
      </c>
      <c r="C43" s="108">
        <f>$C$35*(Kalendarz!B$9)+$D$35*(Kalendarz!C$9)+$E$35*(Kalendarz!D$9)+$F$35*(Kalendarz!E$9)+$G$35*(Kalendarz!F$9)+$H$35*(Kalendarz!G$9)+$I$35*Kalendarz!H$9</f>
        <v>5523.765</v>
      </c>
      <c r="D43" s="109">
        <f>$C$35*(Kalendarz!J$9)+$D$35*(Kalendarz!K$9)+$E$35*(Kalendarz!L$9)+$F$35*(Kalendarz!M$9)+$G$35*(Kalendarz!N$9)+$H$35*(Kalendarz!O$9)+$I$35*Kalendarz!P$9</f>
        <v>5171.445</v>
      </c>
      <c r="E43" s="109">
        <f>$C$35*(Kalendarz!R$9)+$D$35*(Kalendarz!S$9)+$E$35*(Kalendarz!T$9)+$F$35*(Kalendarz!U$9)+$G$35*(Kalendarz!V$9)+$H$35*(Kalendarz!W$9)+$I$35*Kalendarz!X$9</f>
        <v>5512.799999999999</v>
      </c>
      <c r="F43" s="109">
        <f>$C$35*(Kalendarz!Z9)+$D$35*(Kalendarz!AA9)+$E$35*(Kalendarz!AB9)+$F$35*(Kalendarz!AC9)+$G$35*(Kalendarz!AD9)+$H$35*(Kalendarz!AE9)+$I$35*Kalendarz!AF9</f>
        <v>5159.3445</v>
      </c>
      <c r="G43" s="109">
        <f>$C$35*(Kalendarz!AH9)+$D$35*(Kalendarz!AI9)+$E$35*(Kalendarz!AJ9)+$F$35*(Kalendarz!AK9)+$G$35*(Kalendarz!AL9)+$H$35*(Kalendarz!AM9)+$I$35*Kalendarz!AN9</f>
        <v>5530.8645</v>
      </c>
      <c r="H43" s="109">
        <f>C35*(Kalendarz!AP9)+D35*(Kalendarz!AQ9)+E35*(Kalendarz!AR9)+F35*(Kalendarz!AS9)+G35*(Kalendarz!AT9)+H35*(Kalendarz!AU9)+I35*Kalendarz!AV9</f>
        <v>5338.817999999999</v>
      </c>
      <c r="I43" s="109">
        <f>C35*(Kalendarz!B19)+D35*(Kalendarz!C19)+E35*(Kalendarz!D19)+F35*(Kalendarz!E19)+G35*(Kalendarz!F19)+H35*(Kalendarz!G19)+I35*Kalendarz!H19</f>
        <v>5523.765</v>
      </c>
      <c r="J43" s="109">
        <f>$C$35*(Kalendarz!J19)+$D$35*(Kalendarz!K19)+$E$35*(Kalendarz!L19)+$F$35*(Kalendarz!M19)+$G$35*(Kalendarz!N19)+$H$35*(Kalendarz!O19)+$I$35*Kalendarz!P19</f>
        <v>5520.876</v>
      </c>
      <c r="K43" s="109">
        <f>$C$35*(Kalendarz!R19)+$D$35*(Kalendarz!S19)+$E$35*(Kalendarz!T19)+$F$35*(Kalendarz!U19)+$G$35*(Kalendarz!V19)+$H$35*(Kalendarz!W19)+$I$35*Kalendarz!X19</f>
        <v>5335.6335</v>
      </c>
      <c r="L43" s="109">
        <f>$C$35*(Kalendarz!Z19)+$D$35*(Kalendarz!AA19)+$E$35*(Kalendarz!AB19)+$F$35*(Kalendarz!AC19)+$G$35*(Kalendarz!AD19)+$H$35*(Kalendarz!AE19)+$I$35*Kalendarz!AF19</f>
        <v>5535.8655</v>
      </c>
      <c r="M43" s="109">
        <f>$C$35*(Kalendarz!AH19)+$D$35*(Kalendarz!AI19)+$E$35*(Kalendarz!AJ19)+$F$35*(Kalendarz!AK19)+$G$35*(Kalendarz!AL19)+$H$35*(Kalendarz!AM19)+$I$35*Kalendarz!AN19</f>
        <v>5336.5109999999995</v>
      </c>
      <c r="N43" s="109">
        <f>$C$35*(Kalendarz!AP19)+$D$35*(Kalendarz!AQ19)+$E$35*(Kalendarz!AR19)+$F$35*(Kalendarz!AS19)+$G$35*(Kalendarz!AT19)+$H$35*(Kalendarz!AU19)+$I$35*Kalendarz!AV19</f>
        <v>5514.6165</v>
      </c>
      <c r="O43" s="110">
        <f t="shared" si="5"/>
        <v>65004.3045</v>
      </c>
      <c r="P43" s="182">
        <f>O43/$O$41</f>
        <v>0.295611620483661</v>
      </c>
      <c r="Q43" t="s">
        <v>157</v>
      </c>
      <c r="U43"/>
    </row>
    <row r="44" spans="1:33" s="18" customFormat="1" ht="15">
      <c r="A44" s="127"/>
      <c r="B44" s="20" t="s">
        <v>86</v>
      </c>
      <c r="C44" s="147">
        <f>SUM(C$45:C$46)</f>
        <v>5945.0263032</v>
      </c>
      <c r="D44" s="148">
        <f aca="true" t="shared" si="6" ref="D44:N44">SUM(D$45:D$46)</f>
        <v>5594.533632750001</v>
      </c>
      <c r="E44" s="148">
        <f t="shared" si="6"/>
        <v>5961.4006899000005</v>
      </c>
      <c r="F44" s="148">
        <f t="shared" si="6"/>
        <v>5523.6053865</v>
      </c>
      <c r="G44" s="148">
        <f t="shared" si="6"/>
        <v>6021.3552507</v>
      </c>
      <c r="H44" s="148">
        <f t="shared" si="6"/>
        <v>5750.453170950001</v>
      </c>
      <c r="I44" s="148">
        <f t="shared" si="6"/>
        <v>5945.0263032</v>
      </c>
      <c r="J44" s="148">
        <f t="shared" si="6"/>
        <v>6014.261171100001</v>
      </c>
      <c r="K44" s="148">
        <f t="shared" si="6"/>
        <v>5680.367576250001</v>
      </c>
      <c r="L44" s="148">
        <f t="shared" si="6"/>
        <v>6015.954549450001</v>
      </c>
      <c r="M44" s="148">
        <f t="shared" si="6"/>
        <v>5804.63850015</v>
      </c>
      <c r="N44" s="148">
        <f t="shared" si="6"/>
        <v>5885.914393950001</v>
      </c>
      <c r="O44" s="122">
        <f t="shared" si="5"/>
        <v>70142.5369281</v>
      </c>
      <c r="P44" s="182"/>
      <c r="Q44" t="s">
        <v>145</v>
      </c>
      <c r="S44" s="71"/>
      <c r="T44" s="71"/>
      <c r="U44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s="18" customFormat="1" ht="15">
      <c r="A45" s="127">
        <f>A37</f>
        <v>343.1</v>
      </c>
      <c r="B45" t="s">
        <v>116</v>
      </c>
      <c r="C45" s="149">
        <f>C$42/1000*$A$37</f>
        <v>4500.5617557000005</v>
      </c>
      <c r="D45" s="150">
        <f aca="true" t="shared" si="7" ref="D45:N45">D$42/1000*$A$37</f>
        <v>4242.200765250001</v>
      </c>
      <c r="E45" s="150">
        <f t="shared" si="7"/>
        <v>4519.8034899</v>
      </c>
      <c r="F45" s="150">
        <f t="shared" si="7"/>
        <v>4174.43679975</v>
      </c>
      <c r="G45" s="150">
        <f t="shared" si="7"/>
        <v>4575.034183950001</v>
      </c>
      <c r="H45" s="150">
        <f t="shared" si="7"/>
        <v>4354.352263950001</v>
      </c>
      <c r="I45" s="150">
        <f t="shared" si="7"/>
        <v>4500.5617557000005</v>
      </c>
      <c r="J45" s="150">
        <f t="shared" si="7"/>
        <v>4570.5520971000005</v>
      </c>
      <c r="K45" s="150">
        <f t="shared" si="7"/>
        <v>4285.099416000001</v>
      </c>
      <c r="L45" s="150">
        <f t="shared" si="7"/>
        <v>4568.325721200001</v>
      </c>
      <c r="M45" s="150">
        <f t="shared" si="7"/>
        <v>4409.14087365</v>
      </c>
      <c r="N45" s="150">
        <f t="shared" si="7"/>
        <v>4443.842179200001</v>
      </c>
      <c r="O45" s="125">
        <f t="shared" si="5"/>
        <v>53143.91130135</v>
      </c>
      <c r="P45" s="182">
        <f>O45/$O$44</f>
        <v>0.757655962113624</v>
      </c>
      <c r="Q45" t="s">
        <v>158</v>
      </c>
      <c r="S45" s="71"/>
      <c r="T45" s="71"/>
      <c r="U45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21" ht="15">
      <c r="A46" s="152">
        <f>A38</f>
        <v>261.5</v>
      </c>
      <c r="B46" t="s">
        <v>117</v>
      </c>
      <c r="C46" s="156">
        <f>C$43/1000*$A$38</f>
        <v>1444.4645475</v>
      </c>
      <c r="D46" s="157">
        <f aca="true" t="shared" si="8" ref="D46:N46">D$43/1000*$A$38</f>
        <v>1352.3328674999998</v>
      </c>
      <c r="E46" s="157">
        <f t="shared" si="8"/>
        <v>1441.5972</v>
      </c>
      <c r="F46" s="157">
        <f t="shared" si="8"/>
        <v>1349.16858675</v>
      </c>
      <c r="G46" s="157">
        <f t="shared" si="8"/>
        <v>1446.32106675</v>
      </c>
      <c r="H46" s="157">
        <f t="shared" si="8"/>
        <v>1396.1009069999998</v>
      </c>
      <c r="I46" s="157">
        <f t="shared" si="8"/>
        <v>1444.4645475</v>
      </c>
      <c r="J46" s="157">
        <f t="shared" si="8"/>
        <v>1443.709074</v>
      </c>
      <c r="K46" s="157">
        <f t="shared" si="8"/>
        <v>1395.26816025</v>
      </c>
      <c r="L46" s="157">
        <f t="shared" si="8"/>
        <v>1447.62882825</v>
      </c>
      <c r="M46" s="157">
        <f t="shared" si="8"/>
        <v>1395.4976265</v>
      </c>
      <c r="N46" s="157">
        <f t="shared" si="8"/>
        <v>1442.07221475</v>
      </c>
      <c r="O46" s="110">
        <f t="shared" si="5"/>
        <v>16998.62562675</v>
      </c>
      <c r="P46" s="182">
        <f>O46/$O$44</f>
        <v>0.24234403788637607</v>
      </c>
      <c r="Q46" t="s">
        <v>159</v>
      </c>
      <c r="U46"/>
    </row>
    <row r="47" spans="1:21" ht="15">
      <c r="A47" s="83">
        <v>70</v>
      </c>
      <c r="B47" t="s">
        <v>60</v>
      </c>
      <c r="C47" s="111">
        <f>$A$47</f>
        <v>70</v>
      </c>
      <c r="D47" s="112">
        <f aca="true" t="shared" si="9" ref="D47:N47">$A$47</f>
        <v>70</v>
      </c>
      <c r="E47" s="112">
        <f t="shared" si="9"/>
        <v>70</v>
      </c>
      <c r="F47" s="112">
        <f t="shared" si="9"/>
        <v>70</v>
      </c>
      <c r="G47" s="112">
        <f t="shared" si="9"/>
        <v>70</v>
      </c>
      <c r="H47" s="112">
        <f t="shared" si="9"/>
        <v>70</v>
      </c>
      <c r="I47" s="112">
        <f t="shared" si="9"/>
        <v>70</v>
      </c>
      <c r="J47" s="112">
        <f t="shared" si="9"/>
        <v>70</v>
      </c>
      <c r="K47" s="112">
        <f t="shared" si="9"/>
        <v>70</v>
      </c>
      <c r="L47" s="112">
        <f t="shared" si="9"/>
        <v>70</v>
      </c>
      <c r="M47" s="112">
        <f t="shared" si="9"/>
        <v>70</v>
      </c>
      <c r="N47" s="112">
        <f t="shared" si="9"/>
        <v>70</v>
      </c>
      <c r="O47" s="107">
        <f aca="true" t="shared" si="10" ref="O47:O55">SUM(C47:N47)</f>
        <v>840</v>
      </c>
      <c r="P47" s="182">
        <f>O47/$O$44</f>
        <v>0.011975614752301399</v>
      </c>
      <c r="Q47" t="s">
        <v>147</v>
      </c>
      <c r="U47"/>
    </row>
    <row r="48" spans="2:21" ht="15">
      <c r="B48" t="s">
        <v>109</v>
      </c>
      <c r="C48" s="178">
        <f>'B21'!C41</f>
        <v>30</v>
      </c>
      <c r="D48" s="112">
        <f>$C$48</f>
        <v>30</v>
      </c>
      <c r="E48" s="112">
        <f aca="true" t="shared" si="11" ref="E48:N48">$C$48</f>
        <v>30</v>
      </c>
      <c r="F48" s="112">
        <f t="shared" si="11"/>
        <v>30</v>
      </c>
      <c r="G48" s="112">
        <f t="shared" si="11"/>
        <v>30</v>
      </c>
      <c r="H48" s="112">
        <f t="shared" si="11"/>
        <v>30</v>
      </c>
      <c r="I48" s="112">
        <f t="shared" si="11"/>
        <v>30</v>
      </c>
      <c r="J48" s="112">
        <f t="shared" si="11"/>
        <v>30</v>
      </c>
      <c r="K48" s="112">
        <f t="shared" si="11"/>
        <v>30</v>
      </c>
      <c r="L48" s="112">
        <f t="shared" si="11"/>
        <v>30</v>
      </c>
      <c r="M48" s="112">
        <f t="shared" si="11"/>
        <v>30</v>
      </c>
      <c r="N48" s="112">
        <f t="shared" si="11"/>
        <v>30</v>
      </c>
      <c r="O48" s="107"/>
      <c r="P48" s="182"/>
      <c r="U48"/>
    </row>
    <row r="49" spans="1:21" ht="15">
      <c r="A49" s="20" t="s">
        <v>84</v>
      </c>
      <c r="B49" s="20" t="s">
        <v>75</v>
      </c>
      <c r="C49" s="105">
        <f>SUM(C50:C55)</f>
        <v>3186.377395</v>
      </c>
      <c r="D49" s="106">
        <f aca="true" t="shared" si="12" ref="D49:N49">SUM(D50:D55)</f>
        <v>3034.4404787500007</v>
      </c>
      <c r="E49" s="106">
        <f t="shared" si="12"/>
        <v>3196.5583375</v>
      </c>
      <c r="F49" s="106">
        <f t="shared" si="12"/>
        <v>2997.0392260000003</v>
      </c>
      <c r="G49" s="106">
        <f t="shared" si="12"/>
        <v>3227.2922110000004</v>
      </c>
      <c r="H49" s="106">
        <f t="shared" si="12"/>
        <v>3100.8347927500004</v>
      </c>
      <c r="I49" s="106">
        <f t="shared" si="12"/>
        <v>3186.377395</v>
      </c>
      <c r="J49" s="106">
        <f t="shared" si="12"/>
        <v>3224.5381555000004</v>
      </c>
      <c r="K49" s="106">
        <f t="shared" si="12"/>
        <v>3062.89182175</v>
      </c>
      <c r="L49" s="106">
        <f t="shared" si="12"/>
        <v>3223.7786477500003</v>
      </c>
      <c r="M49" s="106">
        <f t="shared" si="12"/>
        <v>3130.70574175</v>
      </c>
      <c r="N49" s="106">
        <f t="shared" si="12"/>
        <v>3155.1018032500006</v>
      </c>
      <c r="O49" s="107">
        <f t="shared" si="10"/>
        <v>37725.936006</v>
      </c>
      <c r="P49" s="182"/>
      <c r="Q49" t="s">
        <v>75</v>
      </c>
      <c r="U49"/>
    </row>
    <row r="50" spans="1:21" ht="15">
      <c r="A50" s="82">
        <v>16820</v>
      </c>
      <c r="B50" s="18" t="s">
        <v>71</v>
      </c>
      <c r="C50" s="111">
        <f>C$48/1000*$A$50</f>
        <v>504.59999999999997</v>
      </c>
      <c r="D50" s="112">
        <f aca="true" t="shared" si="13" ref="D50:N50">D$48/1000*$A$50</f>
        <v>504.59999999999997</v>
      </c>
      <c r="E50" s="112">
        <f t="shared" si="13"/>
        <v>504.59999999999997</v>
      </c>
      <c r="F50" s="112">
        <f t="shared" si="13"/>
        <v>504.59999999999997</v>
      </c>
      <c r="G50" s="112">
        <f t="shared" si="13"/>
        <v>504.59999999999997</v>
      </c>
      <c r="H50" s="112">
        <f t="shared" si="13"/>
        <v>504.59999999999997</v>
      </c>
      <c r="I50" s="112">
        <f t="shared" si="13"/>
        <v>504.59999999999997</v>
      </c>
      <c r="J50" s="112">
        <f t="shared" si="13"/>
        <v>504.59999999999997</v>
      </c>
      <c r="K50" s="112">
        <f t="shared" si="13"/>
        <v>504.59999999999997</v>
      </c>
      <c r="L50" s="112">
        <f t="shared" si="13"/>
        <v>504.59999999999997</v>
      </c>
      <c r="M50" s="112">
        <f t="shared" si="13"/>
        <v>504.59999999999997</v>
      </c>
      <c r="N50" s="112">
        <f t="shared" si="13"/>
        <v>504.59999999999997</v>
      </c>
      <c r="O50" s="107">
        <f t="shared" si="10"/>
        <v>6055.200000000001</v>
      </c>
      <c r="P50" s="182">
        <f aca="true" t="shared" si="14" ref="P50:P55">O50/$O$49</f>
        <v>0.1605049639864991</v>
      </c>
      <c r="Q50" t="s">
        <v>149</v>
      </c>
      <c r="U50"/>
    </row>
    <row r="51" spans="1:21" ht="15">
      <c r="A51" s="82">
        <v>1.06</v>
      </c>
      <c r="B51" s="18" t="s">
        <v>72</v>
      </c>
      <c r="C51" s="111">
        <f aca="true" t="shared" si="15" ref="C51:N51">C$48*$A$51</f>
        <v>31.8</v>
      </c>
      <c r="D51" s="112">
        <f t="shared" si="15"/>
        <v>31.8</v>
      </c>
      <c r="E51" s="112">
        <f t="shared" si="15"/>
        <v>31.8</v>
      </c>
      <c r="F51" s="112">
        <f t="shared" si="15"/>
        <v>31.8</v>
      </c>
      <c r="G51" s="112">
        <f t="shared" si="15"/>
        <v>31.8</v>
      </c>
      <c r="H51" s="112">
        <f t="shared" si="15"/>
        <v>31.8</v>
      </c>
      <c r="I51" s="112">
        <f t="shared" si="15"/>
        <v>31.8</v>
      </c>
      <c r="J51" s="112">
        <f t="shared" si="15"/>
        <v>31.8</v>
      </c>
      <c r="K51" s="112">
        <f t="shared" si="15"/>
        <v>31.8</v>
      </c>
      <c r="L51" s="112">
        <f t="shared" si="15"/>
        <v>31.8</v>
      </c>
      <c r="M51" s="112">
        <f t="shared" si="15"/>
        <v>31.8</v>
      </c>
      <c r="N51" s="112">
        <f t="shared" si="15"/>
        <v>31.8</v>
      </c>
      <c r="O51" s="107">
        <f t="shared" si="10"/>
        <v>381.6000000000001</v>
      </c>
      <c r="P51" s="182">
        <f t="shared" si="14"/>
        <v>0.010115057183453572</v>
      </c>
      <c r="Q51" t="s">
        <v>148</v>
      </c>
      <c r="U51"/>
    </row>
    <row r="52" spans="1:21" ht="15">
      <c r="A52" s="103">
        <v>181</v>
      </c>
      <c r="B52" t="s">
        <v>74</v>
      </c>
      <c r="C52" s="123">
        <f>C$42/1000*$A$52</f>
        <v>2374.239807</v>
      </c>
      <c r="D52" s="124">
        <f>D$42/1000*$A$52</f>
        <v>2237.9432775000005</v>
      </c>
      <c r="E52" s="124">
        <f aca="true" t="shared" si="16" ref="E52:N52">E$42/1000*$A$52</f>
        <v>2384.390649</v>
      </c>
      <c r="F52" s="124">
        <f t="shared" si="16"/>
        <v>2202.1948725</v>
      </c>
      <c r="G52" s="124">
        <f t="shared" si="16"/>
        <v>2413.5272145</v>
      </c>
      <c r="H52" s="124">
        <f t="shared" si="16"/>
        <v>2297.1080145</v>
      </c>
      <c r="I52" s="124">
        <f t="shared" si="16"/>
        <v>2374.239807</v>
      </c>
      <c r="J52" s="124">
        <f t="shared" si="16"/>
        <v>2411.162721</v>
      </c>
      <c r="K52" s="124">
        <f t="shared" si="16"/>
        <v>2260.57416</v>
      </c>
      <c r="L52" s="124">
        <f t="shared" si="16"/>
        <v>2409.988212</v>
      </c>
      <c r="M52" s="124">
        <f t="shared" si="16"/>
        <v>2326.0113615</v>
      </c>
      <c r="N52" s="124">
        <f t="shared" si="16"/>
        <v>2344.3177920000003</v>
      </c>
      <c r="O52" s="125">
        <f t="shared" si="10"/>
        <v>28035.697888500003</v>
      </c>
      <c r="P52" s="182">
        <f t="shared" si="14"/>
        <v>0.7431412141514833</v>
      </c>
      <c r="Q52" t="s">
        <v>160</v>
      </c>
      <c r="U52"/>
    </row>
    <row r="53" spans="1:21" ht="15">
      <c r="A53" s="153">
        <v>24</v>
      </c>
      <c r="B53" t="s">
        <v>74</v>
      </c>
      <c r="C53" s="113">
        <f>C$43/1000*$A$53</f>
        <v>132.57036</v>
      </c>
      <c r="D53" s="114">
        <f aca="true" t="shared" si="17" ref="D53:N53">D$43/1000*$A$53</f>
        <v>124.11467999999999</v>
      </c>
      <c r="E53" s="114">
        <f t="shared" si="17"/>
        <v>132.3072</v>
      </c>
      <c r="F53" s="114">
        <f t="shared" si="17"/>
        <v>123.82426800000002</v>
      </c>
      <c r="G53" s="114">
        <f t="shared" si="17"/>
        <v>132.740748</v>
      </c>
      <c r="H53" s="114">
        <f t="shared" si="17"/>
        <v>128.13163199999997</v>
      </c>
      <c r="I53" s="114">
        <f t="shared" si="17"/>
        <v>132.57036</v>
      </c>
      <c r="J53" s="114">
        <f t="shared" si="17"/>
        <v>132.501024</v>
      </c>
      <c r="K53" s="114">
        <f t="shared" si="17"/>
        <v>128.055204</v>
      </c>
      <c r="L53" s="114">
        <f t="shared" si="17"/>
        <v>132.860772</v>
      </c>
      <c r="M53" s="114">
        <f t="shared" si="17"/>
        <v>128.07626399999998</v>
      </c>
      <c r="N53" s="114">
        <f t="shared" si="17"/>
        <v>132.350796</v>
      </c>
      <c r="O53" s="110">
        <f t="shared" si="10"/>
        <v>1560.1033079999997</v>
      </c>
      <c r="P53" s="182">
        <f t="shared" si="14"/>
        <v>0.041353601081014345</v>
      </c>
      <c r="Q53" t="s">
        <v>161</v>
      </c>
      <c r="U53"/>
    </row>
    <row r="54" spans="1:21" ht="15">
      <c r="A54" s="82">
        <v>6.5</v>
      </c>
      <c r="B54" s="18" t="s">
        <v>110</v>
      </c>
      <c r="C54" s="121">
        <f>C41/1000*$A$54</f>
        <v>121.167228</v>
      </c>
      <c r="D54" s="120">
        <f aca="true" t="shared" si="18" ref="D54:N54">D41/1000*$A$54</f>
        <v>113.98252125000002</v>
      </c>
      <c r="E54" s="120">
        <f t="shared" si="18"/>
        <v>121.46048850000003</v>
      </c>
      <c r="F54" s="120">
        <f t="shared" si="18"/>
        <v>112.62008550000002</v>
      </c>
      <c r="G54" s="120">
        <f t="shared" si="18"/>
        <v>122.62424850000004</v>
      </c>
      <c r="H54" s="120">
        <f t="shared" si="18"/>
        <v>117.19514625000001</v>
      </c>
      <c r="I54" s="120">
        <f t="shared" si="18"/>
        <v>121.167228</v>
      </c>
      <c r="J54" s="120">
        <f t="shared" si="18"/>
        <v>122.4744105</v>
      </c>
      <c r="K54" s="120">
        <f t="shared" si="18"/>
        <v>115.86245775000003</v>
      </c>
      <c r="L54" s="120">
        <f t="shared" si="18"/>
        <v>122.52966375000001</v>
      </c>
      <c r="M54" s="120">
        <f t="shared" si="18"/>
        <v>118.21811625000001</v>
      </c>
      <c r="N54" s="120">
        <f t="shared" si="18"/>
        <v>120.03321525000001</v>
      </c>
      <c r="O54" s="122">
        <f>SUM(C54:N54)</f>
        <v>1429.3348095000003</v>
      </c>
      <c r="P54" s="182">
        <f t="shared" si="14"/>
        <v>0.037887325294531496</v>
      </c>
      <c r="Q54" t="s">
        <v>150</v>
      </c>
      <c r="R54" s="18"/>
      <c r="U54"/>
    </row>
    <row r="55" spans="1:21" ht="15.75" thickBot="1">
      <c r="A55" s="83">
        <v>22</v>
      </c>
      <c r="B55" t="s">
        <v>60</v>
      </c>
      <c r="C55" s="115">
        <f>$A$55</f>
        <v>22</v>
      </c>
      <c r="D55" s="116">
        <f aca="true" t="shared" si="19" ref="D55:N55">$A$55</f>
        <v>22</v>
      </c>
      <c r="E55" s="116">
        <f t="shared" si="19"/>
        <v>22</v>
      </c>
      <c r="F55" s="116">
        <f t="shared" si="19"/>
        <v>22</v>
      </c>
      <c r="G55" s="116">
        <f t="shared" si="19"/>
        <v>22</v>
      </c>
      <c r="H55" s="116">
        <f t="shared" si="19"/>
        <v>22</v>
      </c>
      <c r="I55" s="116">
        <f t="shared" si="19"/>
        <v>22</v>
      </c>
      <c r="J55" s="116">
        <f t="shared" si="19"/>
        <v>22</v>
      </c>
      <c r="K55" s="116">
        <f t="shared" si="19"/>
        <v>22</v>
      </c>
      <c r="L55" s="116">
        <f t="shared" si="19"/>
        <v>22</v>
      </c>
      <c r="M55" s="116">
        <f t="shared" si="19"/>
        <v>22</v>
      </c>
      <c r="N55" s="116">
        <f t="shared" si="19"/>
        <v>22</v>
      </c>
      <c r="O55" s="117">
        <f t="shared" si="10"/>
        <v>264</v>
      </c>
      <c r="P55" s="182">
        <f t="shared" si="14"/>
        <v>0.006997838303018193</v>
      </c>
      <c r="Q55" s="18" t="s">
        <v>147</v>
      </c>
      <c r="U55" s="18"/>
    </row>
    <row r="56" spans="3:15" ht="15">
      <c r="C56" s="18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2:15" ht="15">
      <c r="B57" s="20" t="s">
        <v>88</v>
      </c>
      <c r="C57" s="118">
        <f aca="true" t="shared" si="20" ref="C57:N57">C46+C49</f>
        <v>4630.8419425</v>
      </c>
      <c r="D57" s="118">
        <f t="shared" si="20"/>
        <v>4386.77334625</v>
      </c>
      <c r="E57" s="118">
        <f t="shared" si="20"/>
        <v>4638.1555375</v>
      </c>
      <c r="F57" s="118">
        <f t="shared" si="20"/>
        <v>4346.207812750001</v>
      </c>
      <c r="G57" s="118">
        <f t="shared" si="20"/>
        <v>4673.613277750001</v>
      </c>
      <c r="H57" s="118">
        <f t="shared" si="20"/>
        <v>4496.93569975</v>
      </c>
      <c r="I57" s="118">
        <f t="shared" si="20"/>
        <v>4630.8419425</v>
      </c>
      <c r="J57" s="118">
        <f t="shared" si="20"/>
        <v>4668.247229500001</v>
      </c>
      <c r="K57" s="118">
        <f t="shared" si="20"/>
        <v>4458.159982</v>
      </c>
      <c r="L57" s="118">
        <f t="shared" si="20"/>
        <v>4671.407476</v>
      </c>
      <c r="M57" s="118">
        <f t="shared" si="20"/>
        <v>4526.2033682500005</v>
      </c>
      <c r="N57" s="118">
        <f t="shared" si="20"/>
        <v>4597.174018000001</v>
      </c>
      <c r="O57" s="118">
        <f>O44+O49</f>
        <v>107868.4729341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3:15" ht="15">
      <c r="M60" s="16"/>
      <c r="O60" s="16"/>
    </row>
  </sheetData>
  <sheetProtection/>
  <mergeCells count="11">
    <mergeCell ref="L2:M2"/>
    <mergeCell ref="J2:K2"/>
    <mergeCell ref="P40:T40"/>
    <mergeCell ref="N2:O2"/>
    <mergeCell ref="P2:Q2"/>
    <mergeCell ref="D1:H1"/>
    <mergeCell ref="D2:E2"/>
    <mergeCell ref="F2:G2"/>
    <mergeCell ref="H2:I2"/>
    <mergeCell ref="C29:D29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5"/>
  <sheetViews>
    <sheetView zoomScalePageLayoutView="0" workbookViewId="0" topLeftCell="A10">
      <selection activeCell="AF25" sqref="AF25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33" max="33" width="14.00390625" style="0" customWidth="1"/>
    <col min="41" max="41" width="12.140625" style="0" customWidth="1"/>
  </cols>
  <sheetData>
    <row r="1" spans="3:41" ht="15.75" thickBot="1">
      <c r="C1" s="21"/>
      <c r="D1" s="206" t="s">
        <v>89</v>
      </c>
      <c r="E1" s="206"/>
      <c r="F1" s="206"/>
      <c r="G1" s="206"/>
      <c r="H1" s="206"/>
      <c r="I1" s="21"/>
      <c r="J1" s="21"/>
      <c r="K1" s="21"/>
      <c r="L1" s="21"/>
      <c r="M1" s="21"/>
      <c r="N1" s="21"/>
      <c r="O1" s="21"/>
      <c r="P1" s="21"/>
      <c r="Q1" s="21"/>
      <c r="T1" s="210" t="s">
        <v>90</v>
      </c>
      <c r="U1" s="210"/>
      <c r="V1" s="210"/>
      <c r="AE1" s="71"/>
      <c r="AF1" s="211"/>
      <c r="AG1" s="21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2" t="s">
        <v>0</v>
      </c>
      <c r="E2" s="202"/>
      <c r="F2" s="202" t="s">
        <v>1</v>
      </c>
      <c r="G2" s="202"/>
      <c r="H2" s="202" t="s">
        <v>2</v>
      </c>
      <c r="I2" s="202"/>
      <c r="J2" s="202" t="s">
        <v>3</v>
      </c>
      <c r="K2" s="202"/>
      <c r="L2" s="202" t="s">
        <v>4</v>
      </c>
      <c r="M2" s="202"/>
      <c r="N2" s="202" t="s">
        <v>5</v>
      </c>
      <c r="O2" s="202"/>
      <c r="P2" s="202" t="s">
        <v>6</v>
      </c>
      <c r="Q2" s="205"/>
      <c r="S2" s="45"/>
      <c r="T2" s="202" t="s">
        <v>0</v>
      </c>
      <c r="U2" s="202"/>
      <c r="V2" s="202" t="s">
        <v>1</v>
      </c>
      <c r="W2" s="202"/>
      <c r="X2" s="202" t="s">
        <v>2</v>
      </c>
      <c r="Y2" s="202"/>
      <c r="Z2" s="202" t="s">
        <v>3</v>
      </c>
      <c r="AA2" s="202"/>
      <c r="AB2" s="202" t="s">
        <v>4</v>
      </c>
      <c r="AC2" s="202"/>
      <c r="AD2" s="202" t="s">
        <v>5</v>
      </c>
      <c r="AE2" s="202"/>
      <c r="AF2" s="202" t="s">
        <v>6</v>
      </c>
      <c r="AG2" s="205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J30</f>
        <v>4</v>
      </c>
      <c r="E4" s="128">
        <v>13.852</v>
      </c>
      <c r="F4" s="72">
        <f>$J$30</f>
        <v>4</v>
      </c>
      <c r="G4" s="128">
        <v>25.094</v>
      </c>
      <c r="H4" s="72">
        <f>$J$30</f>
        <v>4</v>
      </c>
      <c r="I4" s="128">
        <v>25.392</v>
      </c>
      <c r="J4" s="72">
        <f>$J$30</f>
        <v>4</v>
      </c>
      <c r="K4" s="128">
        <v>24.26</v>
      </c>
      <c r="L4" s="72">
        <f>$J$30</f>
        <v>4</v>
      </c>
      <c r="M4" s="130">
        <v>26.425</v>
      </c>
      <c r="N4" s="72">
        <f>$J$30</f>
        <v>4</v>
      </c>
      <c r="O4" s="130">
        <v>27.905</v>
      </c>
      <c r="P4" s="72">
        <f>$J$30</f>
        <v>4</v>
      </c>
      <c r="Q4" s="132">
        <v>13.85</v>
      </c>
      <c r="S4" s="48" t="s">
        <v>8</v>
      </c>
      <c r="T4" s="72">
        <f>$J$30</f>
        <v>4</v>
      </c>
      <c r="U4" s="79">
        <f>$E4</f>
        <v>13.852</v>
      </c>
      <c r="V4" s="72">
        <f>$J$30</f>
        <v>4</v>
      </c>
      <c r="W4" s="79">
        <f>$G4</f>
        <v>25.094</v>
      </c>
      <c r="X4" s="72">
        <f>$J$30</f>
        <v>4</v>
      </c>
      <c r="Y4" s="79">
        <f>$I4</f>
        <v>25.392</v>
      </c>
      <c r="Z4" s="72">
        <f>$J$30</f>
        <v>4</v>
      </c>
      <c r="AA4" s="79">
        <f>$K4</f>
        <v>24.26</v>
      </c>
      <c r="AB4" s="72">
        <f>$J$30</f>
        <v>4</v>
      </c>
      <c r="AC4" s="43">
        <f>$M4</f>
        <v>26.425</v>
      </c>
      <c r="AD4" s="72">
        <f>$J$30</f>
        <v>4</v>
      </c>
      <c r="AE4" s="43">
        <f>$O4</f>
        <v>27.905</v>
      </c>
      <c r="AF4" s="72">
        <f>$J$30</f>
        <v>4</v>
      </c>
      <c r="AG4" s="65">
        <f>$Q4</f>
        <v>13.85</v>
      </c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>J30</f>
        <v>4</v>
      </c>
      <c r="E5" s="128">
        <v>13.667</v>
      </c>
      <c r="F5" s="72">
        <f aca="true" t="shared" si="0" ref="F5:P10">$J$30</f>
        <v>4</v>
      </c>
      <c r="G5" s="128">
        <v>26.293</v>
      </c>
      <c r="H5" s="72">
        <f t="shared" si="0"/>
        <v>4</v>
      </c>
      <c r="I5" s="128">
        <v>26.263</v>
      </c>
      <c r="J5" s="72">
        <f t="shared" si="0"/>
        <v>4</v>
      </c>
      <c r="K5" s="128">
        <v>25.447</v>
      </c>
      <c r="L5" s="72">
        <f t="shared" si="0"/>
        <v>4</v>
      </c>
      <c r="M5" s="130">
        <v>24.96</v>
      </c>
      <c r="N5" s="72">
        <f t="shared" si="0"/>
        <v>4</v>
      </c>
      <c r="O5" s="130">
        <v>27.143</v>
      </c>
      <c r="P5" s="72">
        <f t="shared" si="0"/>
        <v>4</v>
      </c>
      <c r="Q5" s="132">
        <v>13.332</v>
      </c>
      <c r="S5" s="48" t="s">
        <v>9</v>
      </c>
      <c r="T5" s="72">
        <f aca="true" t="shared" si="1" ref="T5:AF9">$J$30</f>
        <v>4</v>
      </c>
      <c r="U5" s="79">
        <f aca="true" t="shared" si="2" ref="U5:U27">$E5</f>
        <v>13.667</v>
      </c>
      <c r="V5" s="72">
        <f t="shared" si="1"/>
        <v>4</v>
      </c>
      <c r="W5" s="79">
        <f aca="true" t="shared" si="3" ref="W5:W27">$G5</f>
        <v>26.293</v>
      </c>
      <c r="X5" s="72">
        <f t="shared" si="1"/>
        <v>4</v>
      </c>
      <c r="Y5" s="79">
        <f aca="true" t="shared" si="4" ref="Y5:Y27">$I5</f>
        <v>26.263</v>
      </c>
      <c r="Z5" s="72">
        <f t="shared" si="1"/>
        <v>4</v>
      </c>
      <c r="AA5" s="79">
        <f aca="true" t="shared" si="5" ref="AA5:AA27">$K5</f>
        <v>25.447</v>
      </c>
      <c r="AB5" s="72">
        <f t="shared" si="1"/>
        <v>4</v>
      </c>
      <c r="AC5" s="43">
        <f aca="true" t="shared" si="6" ref="AC5:AC27">$M5</f>
        <v>24.96</v>
      </c>
      <c r="AD5" s="72">
        <f t="shared" si="1"/>
        <v>4</v>
      </c>
      <c r="AE5" s="43">
        <f aca="true" t="shared" si="7" ref="AE5:AE27">$O5</f>
        <v>27.143</v>
      </c>
      <c r="AF5" s="72">
        <f t="shared" si="1"/>
        <v>4</v>
      </c>
      <c r="AG5" s="65">
        <f aca="true" t="shared" si="8" ref="AG5:AG27">$Q5</f>
        <v>13.332</v>
      </c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>J30</f>
        <v>4</v>
      </c>
      <c r="E6" s="128">
        <v>13.087</v>
      </c>
      <c r="F6" s="72">
        <f t="shared" si="0"/>
        <v>4</v>
      </c>
      <c r="G6" s="128">
        <v>25.581</v>
      </c>
      <c r="H6" s="72">
        <f t="shared" si="0"/>
        <v>4</v>
      </c>
      <c r="I6" s="128">
        <v>25.923</v>
      </c>
      <c r="J6" s="72">
        <f t="shared" si="0"/>
        <v>4</v>
      </c>
      <c r="K6" s="128">
        <v>25.241</v>
      </c>
      <c r="L6" s="72">
        <f t="shared" si="0"/>
        <v>4</v>
      </c>
      <c r="M6" s="130">
        <v>24.134</v>
      </c>
      <c r="N6" s="72">
        <f t="shared" si="0"/>
        <v>4</v>
      </c>
      <c r="O6" s="130">
        <v>26.428</v>
      </c>
      <c r="P6" s="72">
        <f t="shared" si="0"/>
        <v>4</v>
      </c>
      <c r="Q6" s="132">
        <v>13.387</v>
      </c>
      <c r="S6" s="48" t="s">
        <v>10</v>
      </c>
      <c r="T6" s="72">
        <f t="shared" si="1"/>
        <v>4</v>
      </c>
      <c r="U6" s="79">
        <f t="shared" si="2"/>
        <v>13.087</v>
      </c>
      <c r="V6" s="72">
        <f t="shared" si="1"/>
        <v>4</v>
      </c>
      <c r="W6" s="79">
        <f t="shared" si="3"/>
        <v>25.581</v>
      </c>
      <c r="X6" s="72">
        <f t="shared" si="1"/>
        <v>4</v>
      </c>
      <c r="Y6" s="79">
        <f t="shared" si="4"/>
        <v>25.923</v>
      </c>
      <c r="Z6" s="72">
        <f t="shared" si="1"/>
        <v>4</v>
      </c>
      <c r="AA6" s="79">
        <f t="shared" si="5"/>
        <v>25.241</v>
      </c>
      <c r="AB6" s="72">
        <f t="shared" si="1"/>
        <v>4</v>
      </c>
      <c r="AC6" s="43">
        <f t="shared" si="6"/>
        <v>24.134</v>
      </c>
      <c r="AD6" s="72">
        <f t="shared" si="1"/>
        <v>4</v>
      </c>
      <c r="AE6" s="43">
        <f t="shared" si="7"/>
        <v>26.428</v>
      </c>
      <c r="AF6" s="72">
        <f t="shared" si="1"/>
        <v>4</v>
      </c>
      <c r="AG6" s="65">
        <f t="shared" si="8"/>
        <v>13.387</v>
      </c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>J30</f>
        <v>4</v>
      </c>
      <c r="E7" s="128">
        <v>12.973</v>
      </c>
      <c r="F7" s="72">
        <f t="shared" si="0"/>
        <v>4</v>
      </c>
      <c r="G7" s="128">
        <v>25.562</v>
      </c>
      <c r="H7" s="72">
        <f t="shared" si="0"/>
        <v>4</v>
      </c>
      <c r="I7" s="128">
        <v>26.075</v>
      </c>
      <c r="J7" s="72">
        <f t="shared" si="0"/>
        <v>4</v>
      </c>
      <c r="K7" s="128">
        <v>27.274</v>
      </c>
      <c r="L7" s="72">
        <f t="shared" si="0"/>
        <v>4</v>
      </c>
      <c r="M7" s="130">
        <v>24.384</v>
      </c>
      <c r="N7" s="72">
        <f t="shared" si="0"/>
        <v>4</v>
      </c>
      <c r="O7" s="130">
        <v>27.257</v>
      </c>
      <c r="P7" s="72">
        <f t="shared" si="0"/>
        <v>4</v>
      </c>
      <c r="Q7" s="132">
        <v>13.207</v>
      </c>
      <c r="S7" s="48" t="s">
        <v>11</v>
      </c>
      <c r="T7" s="72">
        <f t="shared" si="1"/>
        <v>4</v>
      </c>
      <c r="U7" s="79">
        <f t="shared" si="2"/>
        <v>12.973</v>
      </c>
      <c r="V7" s="72">
        <f t="shared" si="1"/>
        <v>4</v>
      </c>
      <c r="W7" s="79">
        <f t="shared" si="3"/>
        <v>25.562</v>
      </c>
      <c r="X7" s="72">
        <f t="shared" si="1"/>
        <v>4</v>
      </c>
      <c r="Y7" s="79">
        <f t="shared" si="4"/>
        <v>26.075</v>
      </c>
      <c r="Z7" s="72">
        <f t="shared" si="1"/>
        <v>4</v>
      </c>
      <c r="AA7" s="79">
        <f t="shared" si="5"/>
        <v>27.274</v>
      </c>
      <c r="AB7" s="72">
        <f t="shared" si="1"/>
        <v>4</v>
      </c>
      <c r="AC7" s="43">
        <f t="shared" si="6"/>
        <v>24.384</v>
      </c>
      <c r="AD7" s="72">
        <f t="shared" si="1"/>
        <v>4</v>
      </c>
      <c r="AE7" s="43">
        <f t="shared" si="7"/>
        <v>27.257</v>
      </c>
      <c r="AF7" s="72">
        <f t="shared" si="1"/>
        <v>4</v>
      </c>
      <c r="AG7" s="65">
        <f t="shared" si="8"/>
        <v>13.207</v>
      </c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>J30</f>
        <v>4</v>
      </c>
      <c r="E8" s="128">
        <v>13.07</v>
      </c>
      <c r="F8" s="72">
        <f t="shared" si="0"/>
        <v>4</v>
      </c>
      <c r="G8" s="128">
        <v>25.76</v>
      </c>
      <c r="H8" s="72">
        <f t="shared" si="0"/>
        <v>4</v>
      </c>
      <c r="I8" s="128">
        <v>25.288</v>
      </c>
      <c r="J8" s="72">
        <f t="shared" si="0"/>
        <v>4</v>
      </c>
      <c r="K8" s="128">
        <v>26.433</v>
      </c>
      <c r="L8" s="72">
        <f t="shared" si="0"/>
        <v>4</v>
      </c>
      <c r="M8" s="130">
        <v>24.858</v>
      </c>
      <c r="N8" s="72">
        <f t="shared" si="0"/>
        <v>4</v>
      </c>
      <c r="O8" s="130">
        <v>26.175</v>
      </c>
      <c r="P8" s="72">
        <f t="shared" si="0"/>
        <v>4</v>
      </c>
      <c r="Q8" s="132">
        <v>13.447</v>
      </c>
      <c r="S8" s="48" t="s">
        <v>12</v>
      </c>
      <c r="T8" s="72">
        <f t="shared" si="1"/>
        <v>4</v>
      </c>
      <c r="U8" s="79">
        <f t="shared" si="2"/>
        <v>13.07</v>
      </c>
      <c r="V8" s="72">
        <f t="shared" si="1"/>
        <v>4</v>
      </c>
      <c r="W8" s="79">
        <f t="shared" si="3"/>
        <v>25.76</v>
      </c>
      <c r="X8" s="72">
        <f t="shared" si="1"/>
        <v>4</v>
      </c>
      <c r="Y8" s="79">
        <f t="shared" si="4"/>
        <v>25.288</v>
      </c>
      <c r="Z8" s="72">
        <f t="shared" si="1"/>
        <v>4</v>
      </c>
      <c r="AA8" s="79">
        <f t="shared" si="5"/>
        <v>26.433</v>
      </c>
      <c r="AB8" s="72">
        <f t="shared" si="1"/>
        <v>4</v>
      </c>
      <c r="AC8" s="43">
        <f t="shared" si="6"/>
        <v>24.858</v>
      </c>
      <c r="AD8" s="72">
        <f t="shared" si="1"/>
        <v>4</v>
      </c>
      <c r="AE8" s="43">
        <f t="shared" si="7"/>
        <v>26.175</v>
      </c>
      <c r="AF8" s="72">
        <f t="shared" si="1"/>
        <v>4</v>
      </c>
      <c r="AG8" s="65">
        <f t="shared" si="8"/>
        <v>13.447</v>
      </c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>J30</f>
        <v>4</v>
      </c>
      <c r="E9" s="128">
        <v>14.352</v>
      </c>
      <c r="F9" s="72">
        <f t="shared" si="0"/>
        <v>4</v>
      </c>
      <c r="G9" s="128">
        <v>21.343</v>
      </c>
      <c r="H9" s="72">
        <f t="shared" si="0"/>
        <v>4</v>
      </c>
      <c r="I9" s="128">
        <v>22.112</v>
      </c>
      <c r="J9" s="72">
        <f t="shared" si="0"/>
        <v>4</v>
      </c>
      <c r="K9" s="128">
        <v>24.068</v>
      </c>
      <c r="L9" s="72">
        <f t="shared" si="0"/>
        <v>4</v>
      </c>
      <c r="M9" s="130">
        <v>22.693</v>
      </c>
      <c r="N9" s="72">
        <f t="shared" si="0"/>
        <v>4</v>
      </c>
      <c r="O9" s="130">
        <v>22.804</v>
      </c>
      <c r="P9" s="72">
        <f t="shared" si="0"/>
        <v>4</v>
      </c>
      <c r="Q9" s="132">
        <v>10.961</v>
      </c>
      <c r="S9" s="48" t="s">
        <v>13</v>
      </c>
      <c r="T9" s="72">
        <f t="shared" si="1"/>
        <v>4</v>
      </c>
      <c r="U9" s="79">
        <f t="shared" si="2"/>
        <v>14.352</v>
      </c>
      <c r="V9" s="72">
        <f t="shared" si="1"/>
        <v>4</v>
      </c>
      <c r="W9" s="79">
        <f t="shared" si="3"/>
        <v>21.343</v>
      </c>
      <c r="X9" s="72">
        <f t="shared" si="1"/>
        <v>4</v>
      </c>
      <c r="Y9" s="79">
        <f t="shared" si="4"/>
        <v>22.112</v>
      </c>
      <c r="Z9" s="72">
        <f t="shared" si="1"/>
        <v>4</v>
      </c>
      <c r="AA9" s="79">
        <f t="shared" si="5"/>
        <v>24.068</v>
      </c>
      <c r="AB9" s="72">
        <f t="shared" si="1"/>
        <v>4</v>
      </c>
      <c r="AC9" s="43">
        <f t="shared" si="6"/>
        <v>22.693</v>
      </c>
      <c r="AD9" s="72">
        <f t="shared" si="1"/>
        <v>4</v>
      </c>
      <c r="AE9" s="43">
        <f t="shared" si="7"/>
        <v>22.804</v>
      </c>
      <c r="AF9" s="72">
        <f t="shared" si="1"/>
        <v>4</v>
      </c>
      <c r="AG9" s="65">
        <f t="shared" si="8"/>
        <v>10.961</v>
      </c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>J30</f>
        <v>4</v>
      </c>
      <c r="E10" s="128">
        <v>21.572</v>
      </c>
      <c r="F10" s="72">
        <f t="shared" si="0"/>
        <v>4</v>
      </c>
      <c r="G10" s="128">
        <v>27.762</v>
      </c>
      <c r="H10" s="72">
        <f t="shared" si="0"/>
        <v>4</v>
      </c>
      <c r="I10" s="128">
        <v>28.159</v>
      </c>
      <c r="J10" s="72">
        <f t="shared" si="0"/>
        <v>4</v>
      </c>
      <c r="K10" s="128">
        <v>27.634</v>
      </c>
      <c r="L10" s="72">
        <f t="shared" si="0"/>
        <v>4</v>
      </c>
      <c r="M10" s="130">
        <v>27.827</v>
      </c>
      <c r="N10" s="72">
        <f t="shared" si="0"/>
        <v>4</v>
      </c>
      <c r="O10" s="130">
        <v>28.41</v>
      </c>
      <c r="P10" s="72">
        <f t="shared" si="0"/>
        <v>4</v>
      </c>
      <c r="Q10" s="132">
        <v>14.198</v>
      </c>
      <c r="S10" s="48" t="s">
        <v>14</v>
      </c>
      <c r="T10" s="72">
        <f>$J$30</f>
        <v>4</v>
      </c>
      <c r="U10" s="79">
        <f t="shared" si="2"/>
        <v>21.572</v>
      </c>
      <c r="V10" s="72">
        <f>$J$30</f>
        <v>4</v>
      </c>
      <c r="W10" s="79">
        <f t="shared" si="3"/>
        <v>27.762</v>
      </c>
      <c r="X10" s="72">
        <f>$J$30</f>
        <v>4</v>
      </c>
      <c r="Y10" s="79">
        <f t="shared" si="4"/>
        <v>28.159</v>
      </c>
      <c r="Z10" s="72">
        <f>$J$30</f>
        <v>4</v>
      </c>
      <c r="AA10" s="79">
        <f t="shared" si="5"/>
        <v>27.634</v>
      </c>
      <c r="AB10" s="72">
        <f>$J$30</f>
        <v>4</v>
      </c>
      <c r="AC10" s="43">
        <f t="shared" si="6"/>
        <v>27.827</v>
      </c>
      <c r="AD10" s="72">
        <f>$J$30</f>
        <v>4</v>
      </c>
      <c r="AE10" s="43">
        <f t="shared" si="7"/>
        <v>28.41</v>
      </c>
      <c r="AF10" s="72">
        <f>$J$30</f>
        <v>4</v>
      </c>
      <c r="AG10" s="65">
        <f t="shared" si="8"/>
        <v>14.198</v>
      </c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3">
        <f>$C$30</f>
        <v>1</v>
      </c>
      <c r="E11" s="128">
        <v>25.28</v>
      </c>
      <c r="F11" s="73">
        <f>$C$30</f>
        <v>1</v>
      </c>
      <c r="G11" s="128">
        <v>28.773</v>
      </c>
      <c r="H11" s="73">
        <f>$C$30</f>
        <v>1</v>
      </c>
      <c r="I11" s="128">
        <v>29.574</v>
      </c>
      <c r="J11" s="73">
        <f>$C$30</f>
        <v>1</v>
      </c>
      <c r="K11" s="128">
        <v>30.124</v>
      </c>
      <c r="L11" s="73">
        <f>$C$30</f>
        <v>1</v>
      </c>
      <c r="M11" s="130">
        <v>29.982</v>
      </c>
      <c r="N11" s="73">
        <f>$C$30</f>
        <v>1</v>
      </c>
      <c r="O11" s="130">
        <v>29.206</v>
      </c>
      <c r="P11" s="73">
        <f>$C$30</f>
        <v>1</v>
      </c>
      <c r="Q11" s="132">
        <v>14.081</v>
      </c>
      <c r="S11" s="48" t="s">
        <v>15</v>
      </c>
      <c r="T11" s="73">
        <f>$C$30</f>
        <v>1</v>
      </c>
      <c r="U11" s="79">
        <f t="shared" si="2"/>
        <v>25.28</v>
      </c>
      <c r="V11" s="73">
        <f>$C$30</f>
        <v>1</v>
      </c>
      <c r="W11" s="79">
        <f t="shared" si="3"/>
        <v>28.773</v>
      </c>
      <c r="X11" s="73">
        <f>$C$30</f>
        <v>1</v>
      </c>
      <c r="Y11" s="79">
        <f t="shared" si="4"/>
        <v>29.574</v>
      </c>
      <c r="Z11" s="73">
        <f>$C$30</f>
        <v>1</v>
      </c>
      <c r="AA11" s="79">
        <f t="shared" si="5"/>
        <v>30.124</v>
      </c>
      <c r="AB11" s="73">
        <f>$C$30</f>
        <v>1</v>
      </c>
      <c r="AC11" s="43">
        <f t="shared" si="6"/>
        <v>29.982</v>
      </c>
      <c r="AD11" s="73">
        <f>$C$30</f>
        <v>1</v>
      </c>
      <c r="AE11" s="43">
        <f t="shared" si="7"/>
        <v>29.206</v>
      </c>
      <c r="AF11" s="73">
        <f>$C$30</f>
        <v>1</v>
      </c>
      <c r="AG11" s="65">
        <f t="shared" si="8"/>
        <v>14.081</v>
      </c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3">
        <f aca="true" t="shared" si="9" ref="D12:P16">$C$30</f>
        <v>1</v>
      </c>
      <c r="E12" s="128">
        <v>40.438</v>
      </c>
      <c r="F12" s="73">
        <f t="shared" si="9"/>
        <v>1</v>
      </c>
      <c r="G12" s="128">
        <v>41.953</v>
      </c>
      <c r="H12" s="73">
        <f t="shared" si="9"/>
        <v>1</v>
      </c>
      <c r="I12" s="128">
        <v>42.306</v>
      </c>
      <c r="J12" s="73">
        <f t="shared" si="9"/>
        <v>1</v>
      </c>
      <c r="K12" s="128">
        <v>42.261</v>
      </c>
      <c r="L12" s="73">
        <f t="shared" si="9"/>
        <v>1</v>
      </c>
      <c r="M12" s="130">
        <v>42.659</v>
      </c>
      <c r="N12" s="73">
        <f t="shared" si="9"/>
        <v>1</v>
      </c>
      <c r="O12" s="130">
        <v>43.163</v>
      </c>
      <c r="P12" s="73">
        <f t="shared" si="9"/>
        <v>1</v>
      </c>
      <c r="Q12" s="132">
        <v>17.907</v>
      </c>
      <c r="S12" s="48" t="s">
        <v>16</v>
      </c>
      <c r="T12" s="73">
        <f aca="true" t="shared" si="10" ref="T12:AF16">$C$30</f>
        <v>1</v>
      </c>
      <c r="U12" s="79">
        <f t="shared" si="2"/>
        <v>40.438</v>
      </c>
      <c r="V12" s="73">
        <f t="shared" si="10"/>
        <v>1</v>
      </c>
      <c r="W12" s="79">
        <f t="shared" si="3"/>
        <v>41.953</v>
      </c>
      <c r="X12" s="73">
        <f t="shared" si="10"/>
        <v>1</v>
      </c>
      <c r="Y12" s="79">
        <f t="shared" si="4"/>
        <v>42.306</v>
      </c>
      <c r="Z12" s="73">
        <f t="shared" si="10"/>
        <v>1</v>
      </c>
      <c r="AA12" s="79">
        <f t="shared" si="5"/>
        <v>42.261</v>
      </c>
      <c r="AB12" s="73">
        <f t="shared" si="10"/>
        <v>1</v>
      </c>
      <c r="AC12" s="43">
        <f t="shared" si="6"/>
        <v>42.659</v>
      </c>
      <c r="AD12" s="73">
        <f t="shared" si="10"/>
        <v>1</v>
      </c>
      <c r="AE12" s="43">
        <f t="shared" si="7"/>
        <v>43.163</v>
      </c>
      <c r="AF12" s="73">
        <f t="shared" si="10"/>
        <v>1</v>
      </c>
      <c r="AG12" s="65">
        <f t="shared" si="8"/>
        <v>17.907</v>
      </c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3">
        <f t="shared" si="9"/>
        <v>1</v>
      </c>
      <c r="E13" s="128">
        <v>40.946</v>
      </c>
      <c r="F13" s="73">
        <f t="shared" si="9"/>
        <v>1</v>
      </c>
      <c r="G13" s="128">
        <v>41.299</v>
      </c>
      <c r="H13" s="73">
        <f t="shared" si="9"/>
        <v>1</v>
      </c>
      <c r="I13" s="128">
        <v>41.672</v>
      </c>
      <c r="J13" s="73">
        <f t="shared" si="9"/>
        <v>1</v>
      </c>
      <c r="K13" s="128">
        <v>41.502</v>
      </c>
      <c r="L13" s="73">
        <f t="shared" si="9"/>
        <v>1</v>
      </c>
      <c r="M13" s="130">
        <v>41.258</v>
      </c>
      <c r="N13" s="73">
        <f t="shared" si="9"/>
        <v>1</v>
      </c>
      <c r="O13" s="130">
        <v>40.519</v>
      </c>
      <c r="P13" s="73">
        <f t="shared" si="9"/>
        <v>1</v>
      </c>
      <c r="Q13" s="132">
        <v>39.013</v>
      </c>
      <c r="S13" s="48" t="s">
        <v>17</v>
      </c>
      <c r="T13" s="73">
        <f t="shared" si="10"/>
        <v>1</v>
      </c>
      <c r="U13" s="79">
        <f t="shared" si="2"/>
        <v>40.946</v>
      </c>
      <c r="V13" s="73">
        <f t="shared" si="10"/>
        <v>1</v>
      </c>
      <c r="W13" s="79">
        <f t="shared" si="3"/>
        <v>41.299</v>
      </c>
      <c r="X13" s="73">
        <f t="shared" si="10"/>
        <v>1</v>
      </c>
      <c r="Y13" s="79">
        <f t="shared" si="4"/>
        <v>41.672</v>
      </c>
      <c r="Z13" s="73">
        <f t="shared" si="10"/>
        <v>1</v>
      </c>
      <c r="AA13" s="79">
        <f t="shared" si="5"/>
        <v>41.502</v>
      </c>
      <c r="AB13" s="73">
        <f t="shared" si="10"/>
        <v>1</v>
      </c>
      <c r="AC13" s="43">
        <f t="shared" si="6"/>
        <v>41.258</v>
      </c>
      <c r="AD13" s="73">
        <f t="shared" si="10"/>
        <v>1</v>
      </c>
      <c r="AE13" s="43">
        <f t="shared" si="7"/>
        <v>40.519</v>
      </c>
      <c r="AF13" s="73">
        <f t="shared" si="10"/>
        <v>1</v>
      </c>
      <c r="AG13" s="65">
        <f t="shared" si="8"/>
        <v>39.013</v>
      </c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3">
        <f t="shared" si="9"/>
        <v>1</v>
      </c>
      <c r="E14" s="128">
        <v>41.008</v>
      </c>
      <c r="F14" s="73">
        <f t="shared" si="9"/>
        <v>1</v>
      </c>
      <c r="G14" s="128">
        <v>42.356</v>
      </c>
      <c r="H14" s="73">
        <f t="shared" si="9"/>
        <v>1</v>
      </c>
      <c r="I14" s="128">
        <v>42.024</v>
      </c>
      <c r="J14" s="73">
        <f t="shared" si="9"/>
        <v>1</v>
      </c>
      <c r="K14" s="128">
        <v>42.778</v>
      </c>
      <c r="L14" s="73">
        <f t="shared" si="9"/>
        <v>1</v>
      </c>
      <c r="M14" s="130">
        <v>41.75</v>
      </c>
      <c r="N14" s="73">
        <f t="shared" si="9"/>
        <v>1</v>
      </c>
      <c r="O14" s="130">
        <v>41.273</v>
      </c>
      <c r="P14" s="73">
        <f t="shared" si="9"/>
        <v>1</v>
      </c>
      <c r="Q14" s="132">
        <v>39.71</v>
      </c>
      <c r="S14" s="48" t="s">
        <v>18</v>
      </c>
      <c r="T14" s="73">
        <f t="shared" si="10"/>
        <v>1</v>
      </c>
      <c r="U14" s="79">
        <f t="shared" si="2"/>
        <v>41.008</v>
      </c>
      <c r="V14" s="73">
        <f t="shared" si="10"/>
        <v>1</v>
      </c>
      <c r="W14" s="79">
        <f t="shared" si="3"/>
        <v>42.356</v>
      </c>
      <c r="X14" s="73">
        <f t="shared" si="10"/>
        <v>1</v>
      </c>
      <c r="Y14" s="79">
        <f t="shared" si="4"/>
        <v>42.024</v>
      </c>
      <c r="Z14" s="73">
        <f t="shared" si="10"/>
        <v>1</v>
      </c>
      <c r="AA14" s="79">
        <f t="shared" si="5"/>
        <v>42.778</v>
      </c>
      <c r="AB14" s="73">
        <f t="shared" si="10"/>
        <v>1</v>
      </c>
      <c r="AC14" s="43">
        <f t="shared" si="6"/>
        <v>41.75</v>
      </c>
      <c r="AD14" s="73">
        <f t="shared" si="10"/>
        <v>1</v>
      </c>
      <c r="AE14" s="43">
        <f t="shared" si="7"/>
        <v>41.273</v>
      </c>
      <c r="AF14" s="73">
        <f t="shared" si="10"/>
        <v>1</v>
      </c>
      <c r="AG14" s="65">
        <f t="shared" si="8"/>
        <v>39.71</v>
      </c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3">
        <f t="shared" si="9"/>
        <v>1</v>
      </c>
      <c r="E15" s="128">
        <v>42.078</v>
      </c>
      <c r="F15" s="73">
        <f t="shared" si="9"/>
        <v>1</v>
      </c>
      <c r="G15" s="128">
        <v>42.427</v>
      </c>
      <c r="H15" s="73">
        <f t="shared" si="9"/>
        <v>1</v>
      </c>
      <c r="I15" s="128">
        <v>41.408</v>
      </c>
      <c r="J15" s="73">
        <f t="shared" si="9"/>
        <v>1</v>
      </c>
      <c r="K15" s="128">
        <v>42.606</v>
      </c>
      <c r="L15" s="73">
        <f t="shared" si="9"/>
        <v>1</v>
      </c>
      <c r="M15" s="130">
        <v>41.733</v>
      </c>
      <c r="N15" s="73">
        <f t="shared" si="9"/>
        <v>1</v>
      </c>
      <c r="O15" s="130">
        <v>41.576</v>
      </c>
      <c r="P15" s="73">
        <f t="shared" si="9"/>
        <v>1</v>
      </c>
      <c r="Q15" s="132">
        <v>39.928</v>
      </c>
      <c r="S15" s="48" t="s">
        <v>19</v>
      </c>
      <c r="T15" s="73">
        <f t="shared" si="10"/>
        <v>1</v>
      </c>
      <c r="U15" s="79">
        <f t="shared" si="2"/>
        <v>42.078</v>
      </c>
      <c r="V15" s="73">
        <f t="shared" si="10"/>
        <v>1</v>
      </c>
      <c r="W15" s="79">
        <f t="shared" si="3"/>
        <v>42.427</v>
      </c>
      <c r="X15" s="73">
        <f t="shared" si="10"/>
        <v>1</v>
      </c>
      <c r="Y15" s="79">
        <f t="shared" si="4"/>
        <v>41.408</v>
      </c>
      <c r="Z15" s="73">
        <f t="shared" si="10"/>
        <v>1</v>
      </c>
      <c r="AA15" s="79">
        <f t="shared" si="5"/>
        <v>42.606</v>
      </c>
      <c r="AB15" s="73">
        <f t="shared" si="10"/>
        <v>1</v>
      </c>
      <c r="AC15" s="43">
        <f t="shared" si="6"/>
        <v>41.733</v>
      </c>
      <c r="AD15" s="73">
        <f t="shared" si="10"/>
        <v>1</v>
      </c>
      <c r="AE15" s="43">
        <f t="shared" si="7"/>
        <v>41.576</v>
      </c>
      <c r="AF15" s="73">
        <f t="shared" si="10"/>
        <v>1</v>
      </c>
      <c r="AG15" s="65">
        <f t="shared" si="8"/>
        <v>39.928</v>
      </c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3">
        <f t="shared" si="9"/>
        <v>1</v>
      </c>
      <c r="E16" s="128">
        <v>42.703</v>
      </c>
      <c r="F16" s="73">
        <f t="shared" si="9"/>
        <v>1</v>
      </c>
      <c r="G16" s="128">
        <v>42.973</v>
      </c>
      <c r="H16" s="73">
        <f t="shared" si="9"/>
        <v>1</v>
      </c>
      <c r="I16" s="128">
        <v>41.38</v>
      </c>
      <c r="J16" s="73">
        <f t="shared" si="9"/>
        <v>1</v>
      </c>
      <c r="K16" s="128">
        <v>41.819</v>
      </c>
      <c r="L16" s="73">
        <f t="shared" si="9"/>
        <v>1</v>
      </c>
      <c r="M16" s="130">
        <v>42.378</v>
      </c>
      <c r="N16" s="73">
        <f t="shared" si="9"/>
        <v>1</v>
      </c>
      <c r="O16" s="130">
        <v>41.066</v>
      </c>
      <c r="P16" s="73">
        <f t="shared" si="9"/>
        <v>1</v>
      </c>
      <c r="Q16" s="132">
        <v>39.968</v>
      </c>
      <c r="S16" s="48" t="s">
        <v>20</v>
      </c>
      <c r="T16" s="73">
        <f t="shared" si="10"/>
        <v>1</v>
      </c>
      <c r="U16" s="79">
        <f t="shared" si="2"/>
        <v>42.703</v>
      </c>
      <c r="V16" s="73">
        <f t="shared" si="10"/>
        <v>1</v>
      </c>
      <c r="W16" s="79">
        <f t="shared" si="3"/>
        <v>42.973</v>
      </c>
      <c r="X16" s="73">
        <f t="shared" si="10"/>
        <v>1</v>
      </c>
      <c r="Y16" s="79">
        <f t="shared" si="4"/>
        <v>41.38</v>
      </c>
      <c r="Z16" s="73">
        <f t="shared" si="10"/>
        <v>1</v>
      </c>
      <c r="AA16" s="79">
        <f t="shared" si="5"/>
        <v>41.819</v>
      </c>
      <c r="AB16" s="73">
        <f t="shared" si="10"/>
        <v>1</v>
      </c>
      <c r="AC16" s="43">
        <f t="shared" si="6"/>
        <v>42.378</v>
      </c>
      <c r="AD16" s="73">
        <f t="shared" si="10"/>
        <v>1</v>
      </c>
      <c r="AE16" s="43">
        <f t="shared" si="7"/>
        <v>41.066</v>
      </c>
      <c r="AF16" s="73">
        <f t="shared" si="10"/>
        <v>1</v>
      </c>
      <c r="AG16" s="65">
        <f t="shared" si="8"/>
        <v>39.968</v>
      </c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>J30</f>
        <v>4</v>
      </c>
      <c r="E17" s="128">
        <v>42.657</v>
      </c>
      <c r="F17" s="72">
        <f aca="true" t="shared" si="11" ref="F17:P19">$J$30</f>
        <v>4</v>
      </c>
      <c r="G17" s="128">
        <v>42.02</v>
      </c>
      <c r="H17" s="72">
        <f t="shared" si="11"/>
        <v>4</v>
      </c>
      <c r="I17" s="128">
        <v>41.789</v>
      </c>
      <c r="J17" s="72">
        <f t="shared" si="11"/>
        <v>4</v>
      </c>
      <c r="K17" s="128">
        <v>42.207</v>
      </c>
      <c r="L17" s="72">
        <f t="shared" si="11"/>
        <v>4</v>
      </c>
      <c r="M17" s="130">
        <v>42.163</v>
      </c>
      <c r="N17" s="72">
        <f t="shared" si="11"/>
        <v>4</v>
      </c>
      <c r="O17" s="130">
        <v>40.795</v>
      </c>
      <c r="P17" s="72">
        <f t="shared" si="11"/>
        <v>4</v>
      </c>
      <c r="Q17" s="132">
        <v>39.804</v>
      </c>
      <c r="S17" s="48" t="s">
        <v>21</v>
      </c>
      <c r="T17" s="72">
        <f>$J$30</f>
        <v>4</v>
      </c>
      <c r="U17" s="79">
        <f t="shared" si="2"/>
        <v>42.657</v>
      </c>
      <c r="V17" s="72">
        <f>$J$30</f>
        <v>4</v>
      </c>
      <c r="W17" s="79">
        <f t="shared" si="3"/>
        <v>42.02</v>
      </c>
      <c r="X17" s="72">
        <f>$J$30</f>
        <v>4</v>
      </c>
      <c r="Y17" s="79">
        <f t="shared" si="4"/>
        <v>41.789</v>
      </c>
      <c r="Z17" s="72">
        <f>$J$30</f>
        <v>4</v>
      </c>
      <c r="AA17" s="79">
        <f t="shared" si="5"/>
        <v>42.207</v>
      </c>
      <c r="AB17" s="72">
        <f>$J$30</f>
        <v>4</v>
      </c>
      <c r="AC17" s="43">
        <f t="shared" si="6"/>
        <v>42.163</v>
      </c>
      <c r="AD17" s="72">
        <f>$J$30</f>
        <v>4</v>
      </c>
      <c r="AE17" s="43">
        <f t="shared" si="7"/>
        <v>40.795</v>
      </c>
      <c r="AF17" s="72">
        <f>$J$30</f>
        <v>4</v>
      </c>
      <c r="AG17" s="65">
        <f t="shared" si="8"/>
        <v>39.804</v>
      </c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>J30</f>
        <v>4</v>
      </c>
      <c r="E18" s="128">
        <v>41.816</v>
      </c>
      <c r="F18" s="72">
        <f t="shared" si="11"/>
        <v>4</v>
      </c>
      <c r="G18" s="128">
        <v>41.848</v>
      </c>
      <c r="H18" s="72">
        <f t="shared" si="11"/>
        <v>4</v>
      </c>
      <c r="I18" s="128">
        <v>41.349</v>
      </c>
      <c r="J18" s="72">
        <f t="shared" si="11"/>
        <v>4</v>
      </c>
      <c r="K18" s="128">
        <v>40.657</v>
      </c>
      <c r="L18" s="72">
        <f t="shared" si="11"/>
        <v>4</v>
      </c>
      <c r="M18" s="130">
        <v>41.378</v>
      </c>
      <c r="N18" s="72">
        <f t="shared" si="11"/>
        <v>4</v>
      </c>
      <c r="O18" s="130">
        <v>40.836</v>
      </c>
      <c r="P18" s="72">
        <f t="shared" si="11"/>
        <v>4</v>
      </c>
      <c r="Q18" s="132">
        <v>38.947</v>
      </c>
      <c r="S18" s="48" t="s">
        <v>22</v>
      </c>
      <c r="T18" s="72">
        <f aca="true" t="shared" si="12" ref="T18:AF19">$J$30</f>
        <v>4</v>
      </c>
      <c r="U18" s="79">
        <f t="shared" si="2"/>
        <v>41.816</v>
      </c>
      <c r="V18" s="72">
        <f t="shared" si="12"/>
        <v>4</v>
      </c>
      <c r="W18" s="79">
        <f t="shared" si="3"/>
        <v>41.848</v>
      </c>
      <c r="X18" s="72">
        <f t="shared" si="12"/>
        <v>4</v>
      </c>
      <c r="Y18" s="79">
        <f t="shared" si="4"/>
        <v>41.349</v>
      </c>
      <c r="Z18" s="72">
        <f t="shared" si="12"/>
        <v>4</v>
      </c>
      <c r="AA18" s="79">
        <f t="shared" si="5"/>
        <v>40.657</v>
      </c>
      <c r="AB18" s="72">
        <f t="shared" si="12"/>
        <v>4</v>
      </c>
      <c r="AC18" s="43">
        <f t="shared" si="6"/>
        <v>41.378</v>
      </c>
      <c r="AD18" s="72">
        <f t="shared" si="12"/>
        <v>4</v>
      </c>
      <c r="AE18" s="43">
        <f t="shared" si="7"/>
        <v>40.836</v>
      </c>
      <c r="AF18" s="72">
        <f t="shared" si="12"/>
        <v>4</v>
      </c>
      <c r="AG18" s="65">
        <f t="shared" si="8"/>
        <v>38.947</v>
      </c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>J30</f>
        <v>4</v>
      </c>
      <c r="E19" s="128">
        <v>42.437</v>
      </c>
      <c r="F19" s="72">
        <f t="shared" si="11"/>
        <v>4</v>
      </c>
      <c r="G19" s="128">
        <v>42.846</v>
      </c>
      <c r="H19" s="72">
        <f t="shared" si="11"/>
        <v>4</v>
      </c>
      <c r="I19" s="128">
        <v>43.141</v>
      </c>
      <c r="J19" s="72">
        <f t="shared" si="11"/>
        <v>4</v>
      </c>
      <c r="K19" s="128">
        <v>41.654</v>
      </c>
      <c r="L19" s="72">
        <f t="shared" si="11"/>
        <v>4</v>
      </c>
      <c r="M19" s="130">
        <v>41.739</v>
      </c>
      <c r="N19" s="72">
        <f t="shared" si="11"/>
        <v>4</v>
      </c>
      <c r="O19" s="130">
        <v>40.675</v>
      </c>
      <c r="P19" s="72">
        <f t="shared" si="11"/>
        <v>4</v>
      </c>
      <c r="Q19" s="132">
        <v>40.015</v>
      </c>
      <c r="S19" s="48" t="s">
        <v>23</v>
      </c>
      <c r="T19" s="72">
        <f t="shared" si="12"/>
        <v>4</v>
      </c>
      <c r="U19" s="79">
        <f t="shared" si="2"/>
        <v>42.437</v>
      </c>
      <c r="V19" s="72">
        <f t="shared" si="12"/>
        <v>4</v>
      </c>
      <c r="W19" s="79">
        <f t="shared" si="3"/>
        <v>42.846</v>
      </c>
      <c r="X19" s="72">
        <f t="shared" si="12"/>
        <v>4</v>
      </c>
      <c r="Y19" s="79">
        <f t="shared" si="4"/>
        <v>43.141</v>
      </c>
      <c r="Z19" s="72">
        <f t="shared" si="12"/>
        <v>4</v>
      </c>
      <c r="AA19" s="79">
        <f t="shared" si="5"/>
        <v>41.654</v>
      </c>
      <c r="AB19" s="72">
        <f t="shared" si="12"/>
        <v>4</v>
      </c>
      <c r="AC19" s="43">
        <f t="shared" si="6"/>
        <v>41.739</v>
      </c>
      <c r="AD19" s="72">
        <f t="shared" si="12"/>
        <v>4</v>
      </c>
      <c r="AE19" s="43">
        <f t="shared" si="7"/>
        <v>40.675</v>
      </c>
      <c r="AF19" s="72">
        <f t="shared" si="12"/>
        <v>4</v>
      </c>
      <c r="AG19" s="65">
        <f t="shared" si="8"/>
        <v>40.015</v>
      </c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4">
        <f>E30</f>
        <v>2</v>
      </c>
      <c r="E20" s="128">
        <v>42.459</v>
      </c>
      <c r="F20" s="74">
        <f>$E$30</f>
        <v>2</v>
      </c>
      <c r="G20" s="128">
        <v>43.44</v>
      </c>
      <c r="H20" s="74">
        <f>$E$30</f>
        <v>2</v>
      </c>
      <c r="I20" s="128">
        <v>42.336</v>
      </c>
      <c r="J20" s="74">
        <f>$E$30</f>
        <v>2</v>
      </c>
      <c r="K20" s="128">
        <v>41.607</v>
      </c>
      <c r="L20" s="74">
        <f>$E$30</f>
        <v>2</v>
      </c>
      <c r="M20" s="130">
        <v>43.641</v>
      </c>
      <c r="N20" s="74">
        <f>$E$30</f>
        <v>2</v>
      </c>
      <c r="O20" s="130">
        <v>43.4</v>
      </c>
      <c r="P20" s="74">
        <f>$E$30</f>
        <v>2</v>
      </c>
      <c r="Q20" s="132">
        <v>39.941</v>
      </c>
      <c r="S20" s="48" t="s">
        <v>24</v>
      </c>
      <c r="T20" s="74">
        <f>$E$30</f>
        <v>2</v>
      </c>
      <c r="U20" s="79">
        <f t="shared" si="2"/>
        <v>42.459</v>
      </c>
      <c r="V20" s="74">
        <f>$E$30</f>
        <v>2</v>
      </c>
      <c r="W20" s="79">
        <f t="shared" si="3"/>
        <v>43.44</v>
      </c>
      <c r="X20" s="74">
        <f>$E$30</f>
        <v>2</v>
      </c>
      <c r="Y20" s="79">
        <f t="shared" si="4"/>
        <v>42.336</v>
      </c>
      <c r="Z20" s="74">
        <f>$E$30</f>
        <v>2</v>
      </c>
      <c r="AA20" s="79">
        <f t="shared" si="5"/>
        <v>41.607</v>
      </c>
      <c r="AB20" s="74">
        <f>$E$30</f>
        <v>2</v>
      </c>
      <c r="AC20" s="43">
        <f t="shared" si="6"/>
        <v>43.641</v>
      </c>
      <c r="AD20" s="74">
        <f>$E$30</f>
        <v>2</v>
      </c>
      <c r="AE20" s="43">
        <f t="shared" si="7"/>
        <v>43.4</v>
      </c>
      <c r="AF20" s="74">
        <f>$E$30</f>
        <v>2</v>
      </c>
      <c r="AG20" s="65">
        <f t="shared" si="8"/>
        <v>39.941</v>
      </c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4">
        <f>E30</f>
        <v>2</v>
      </c>
      <c r="E21" s="128">
        <v>45.503</v>
      </c>
      <c r="F21" s="74">
        <f aca="true" t="shared" si="13" ref="F21:P25">$E$30</f>
        <v>2</v>
      </c>
      <c r="G21" s="128">
        <v>48.477</v>
      </c>
      <c r="H21" s="74">
        <f t="shared" si="13"/>
        <v>2</v>
      </c>
      <c r="I21" s="128">
        <v>45.227</v>
      </c>
      <c r="J21" s="74">
        <f t="shared" si="13"/>
        <v>2</v>
      </c>
      <c r="K21" s="128">
        <v>45.302</v>
      </c>
      <c r="L21" s="74">
        <f t="shared" si="13"/>
        <v>2</v>
      </c>
      <c r="M21" s="130">
        <v>49.264</v>
      </c>
      <c r="N21" s="74">
        <f t="shared" si="13"/>
        <v>2</v>
      </c>
      <c r="O21" s="130">
        <v>47.404</v>
      </c>
      <c r="P21" s="74">
        <f t="shared" si="13"/>
        <v>2</v>
      </c>
      <c r="Q21" s="132">
        <v>42.019</v>
      </c>
      <c r="S21" s="48" t="s">
        <v>25</v>
      </c>
      <c r="T21" s="74">
        <f aca="true" t="shared" si="14" ref="T21:AF25">$E$30</f>
        <v>2</v>
      </c>
      <c r="U21" s="79">
        <f t="shared" si="2"/>
        <v>45.503</v>
      </c>
      <c r="V21" s="74">
        <f t="shared" si="14"/>
        <v>2</v>
      </c>
      <c r="W21" s="79">
        <f t="shared" si="3"/>
        <v>48.477</v>
      </c>
      <c r="X21" s="74">
        <f t="shared" si="14"/>
        <v>2</v>
      </c>
      <c r="Y21" s="79">
        <f t="shared" si="4"/>
        <v>45.227</v>
      </c>
      <c r="Z21" s="74">
        <f t="shared" si="14"/>
        <v>2</v>
      </c>
      <c r="AA21" s="79">
        <f t="shared" si="5"/>
        <v>45.302</v>
      </c>
      <c r="AB21" s="74">
        <f t="shared" si="14"/>
        <v>2</v>
      </c>
      <c r="AC21" s="43">
        <f t="shared" si="6"/>
        <v>49.264</v>
      </c>
      <c r="AD21" s="74">
        <f t="shared" si="14"/>
        <v>2</v>
      </c>
      <c r="AE21" s="43">
        <f t="shared" si="7"/>
        <v>47.404</v>
      </c>
      <c r="AF21" s="74">
        <f t="shared" si="14"/>
        <v>2</v>
      </c>
      <c r="AG21" s="65">
        <f t="shared" si="8"/>
        <v>42.019</v>
      </c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4">
        <f>E30</f>
        <v>2</v>
      </c>
      <c r="E22" s="128">
        <v>48.078</v>
      </c>
      <c r="F22" s="74">
        <f t="shared" si="13"/>
        <v>2</v>
      </c>
      <c r="G22" s="128">
        <v>48.118</v>
      </c>
      <c r="H22" s="74">
        <f t="shared" si="13"/>
        <v>2</v>
      </c>
      <c r="I22" s="128">
        <v>48.547</v>
      </c>
      <c r="J22" s="74">
        <f t="shared" si="13"/>
        <v>2</v>
      </c>
      <c r="K22" s="128">
        <v>47.611</v>
      </c>
      <c r="L22" s="74">
        <f t="shared" si="13"/>
        <v>2</v>
      </c>
      <c r="M22" s="130">
        <v>48.3</v>
      </c>
      <c r="N22" s="74">
        <f t="shared" si="13"/>
        <v>2</v>
      </c>
      <c r="O22" s="130">
        <v>47.28</v>
      </c>
      <c r="P22" s="74">
        <f t="shared" si="13"/>
        <v>2</v>
      </c>
      <c r="Q22" s="132">
        <v>33.482</v>
      </c>
      <c r="S22" s="48" t="s">
        <v>26</v>
      </c>
      <c r="T22" s="74">
        <f t="shared" si="14"/>
        <v>2</v>
      </c>
      <c r="U22" s="79">
        <f t="shared" si="2"/>
        <v>48.078</v>
      </c>
      <c r="V22" s="74">
        <f t="shared" si="14"/>
        <v>2</v>
      </c>
      <c r="W22" s="79">
        <f t="shared" si="3"/>
        <v>48.118</v>
      </c>
      <c r="X22" s="74">
        <f t="shared" si="14"/>
        <v>2</v>
      </c>
      <c r="Y22" s="79">
        <f t="shared" si="4"/>
        <v>48.547</v>
      </c>
      <c r="Z22" s="74">
        <f t="shared" si="14"/>
        <v>2</v>
      </c>
      <c r="AA22" s="79">
        <f t="shared" si="5"/>
        <v>47.611</v>
      </c>
      <c r="AB22" s="74">
        <f t="shared" si="14"/>
        <v>2</v>
      </c>
      <c r="AC22" s="43">
        <f t="shared" si="6"/>
        <v>48.3</v>
      </c>
      <c r="AD22" s="74">
        <f t="shared" si="14"/>
        <v>2</v>
      </c>
      <c r="AE22" s="43">
        <f t="shared" si="7"/>
        <v>47.28</v>
      </c>
      <c r="AF22" s="74">
        <f t="shared" si="14"/>
        <v>2</v>
      </c>
      <c r="AG22" s="65">
        <f t="shared" si="8"/>
        <v>33.482</v>
      </c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4">
        <f>E30</f>
        <v>2</v>
      </c>
      <c r="E23" s="128">
        <v>49.472</v>
      </c>
      <c r="F23" s="74">
        <f t="shared" si="13"/>
        <v>2</v>
      </c>
      <c r="G23" s="128">
        <v>48.124</v>
      </c>
      <c r="H23" s="74">
        <f t="shared" si="13"/>
        <v>2</v>
      </c>
      <c r="I23" s="128">
        <v>49.015</v>
      </c>
      <c r="J23" s="74">
        <f t="shared" si="13"/>
        <v>2</v>
      </c>
      <c r="K23" s="128">
        <v>47.578</v>
      </c>
      <c r="L23" s="74">
        <f t="shared" si="13"/>
        <v>2</v>
      </c>
      <c r="M23" s="130">
        <v>48.178</v>
      </c>
      <c r="N23" s="74">
        <f t="shared" si="13"/>
        <v>2</v>
      </c>
      <c r="O23" s="130">
        <v>46.589</v>
      </c>
      <c r="P23" s="74">
        <f t="shared" si="13"/>
        <v>2</v>
      </c>
      <c r="Q23" s="132">
        <v>21.287</v>
      </c>
      <c r="S23" s="48" t="s">
        <v>27</v>
      </c>
      <c r="T23" s="74">
        <f t="shared" si="14"/>
        <v>2</v>
      </c>
      <c r="U23" s="79">
        <f t="shared" si="2"/>
        <v>49.472</v>
      </c>
      <c r="V23" s="74">
        <f t="shared" si="14"/>
        <v>2</v>
      </c>
      <c r="W23" s="79">
        <f t="shared" si="3"/>
        <v>48.124</v>
      </c>
      <c r="X23" s="74">
        <f t="shared" si="14"/>
        <v>2</v>
      </c>
      <c r="Y23" s="79">
        <f t="shared" si="4"/>
        <v>49.015</v>
      </c>
      <c r="Z23" s="74">
        <f t="shared" si="14"/>
        <v>2</v>
      </c>
      <c r="AA23" s="79">
        <f t="shared" si="5"/>
        <v>47.578</v>
      </c>
      <c r="AB23" s="74">
        <f t="shared" si="14"/>
        <v>2</v>
      </c>
      <c r="AC23" s="43">
        <f t="shared" si="6"/>
        <v>48.178</v>
      </c>
      <c r="AD23" s="74">
        <f t="shared" si="14"/>
        <v>2</v>
      </c>
      <c r="AE23" s="43">
        <f t="shared" si="7"/>
        <v>46.589</v>
      </c>
      <c r="AF23" s="74">
        <f t="shared" si="14"/>
        <v>2</v>
      </c>
      <c r="AG23" s="65">
        <f t="shared" si="8"/>
        <v>21.287</v>
      </c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4">
        <f>E30</f>
        <v>2</v>
      </c>
      <c r="E24" s="128">
        <v>49.163</v>
      </c>
      <c r="F24" s="74">
        <f t="shared" si="13"/>
        <v>2</v>
      </c>
      <c r="G24" s="128">
        <v>47.438</v>
      </c>
      <c r="H24" s="74">
        <f t="shared" si="13"/>
        <v>2</v>
      </c>
      <c r="I24" s="128">
        <v>47.601</v>
      </c>
      <c r="J24" s="74">
        <f t="shared" si="13"/>
        <v>2</v>
      </c>
      <c r="K24" s="128">
        <v>49.781</v>
      </c>
      <c r="L24" s="74">
        <f t="shared" si="13"/>
        <v>2</v>
      </c>
      <c r="M24" s="130">
        <v>48.975</v>
      </c>
      <c r="N24" s="74">
        <f t="shared" si="13"/>
        <v>2</v>
      </c>
      <c r="O24" s="130">
        <v>47.1</v>
      </c>
      <c r="P24" s="74">
        <f t="shared" si="13"/>
        <v>2</v>
      </c>
      <c r="Q24" s="132">
        <v>14.161</v>
      </c>
      <c r="S24" s="48" t="s">
        <v>28</v>
      </c>
      <c r="T24" s="74">
        <f t="shared" si="14"/>
        <v>2</v>
      </c>
      <c r="U24" s="79">
        <f t="shared" si="2"/>
        <v>49.163</v>
      </c>
      <c r="V24" s="74">
        <f t="shared" si="14"/>
        <v>2</v>
      </c>
      <c r="W24" s="79">
        <f t="shared" si="3"/>
        <v>47.438</v>
      </c>
      <c r="X24" s="74">
        <f t="shared" si="14"/>
        <v>2</v>
      </c>
      <c r="Y24" s="79">
        <f t="shared" si="4"/>
        <v>47.601</v>
      </c>
      <c r="Z24" s="74">
        <f t="shared" si="14"/>
        <v>2</v>
      </c>
      <c r="AA24" s="79">
        <f t="shared" si="5"/>
        <v>49.781</v>
      </c>
      <c r="AB24" s="74">
        <f t="shared" si="14"/>
        <v>2</v>
      </c>
      <c r="AC24" s="43">
        <f t="shared" si="6"/>
        <v>48.975</v>
      </c>
      <c r="AD24" s="74">
        <f t="shared" si="14"/>
        <v>2</v>
      </c>
      <c r="AE24" s="43">
        <f t="shared" si="7"/>
        <v>47.1</v>
      </c>
      <c r="AF24" s="74">
        <f t="shared" si="14"/>
        <v>2</v>
      </c>
      <c r="AG24" s="65">
        <f t="shared" si="8"/>
        <v>14.161</v>
      </c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4">
        <f>E30</f>
        <v>2</v>
      </c>
      <c r="E25" s="128">
        <v>36.965</v>
      </c>
      <c r="F25" s="74">
        <f t="shared" si="13"/>
        <v>2</v>
      </c>
      <c r="G25" s="128">
        <v>37.754</v>
      </c>
      <c r="H25" s="74">
        <f t="shared" si="13"/>
        <v>2</v>
      </c>
      <c r="I25" s="128">
        <v>35.455</v>
      </c>
      <c r="J25" s="74">
        <f t="shared" si="13"/>
        <v>2</v>
      </c>
      <c r="K25" s="128">
        <v>37.38</v>
      </c>
      <c r="L25" s="74">
        <f t="shared" si="13"/>
        <v>2</v>
      </c>
      <c r="M25" s="130">
        <v>38.461</v>
      </c>
      <c r="N25" s="74">
        <f t="shared" si="13"/>
        <v>2</v>
      </c>
      <c r="O25" s="130">
        <v>33.012</v>
      </c>
      <c r="P25" s="74">
        <f t="shared" si="13"/>
        <v>2</v>
      </c>
      <c r="Q25" s="132">
        <v>13.202</v>
      </c>
      <c r="S25" s="48" t="s">
        <v>29</v>
      </c>
      <c r="T25" s="74">
        <f t="shared" si="14"/>
        <v>2</v>
      </c>
      <c r="U25" s="79">
        <f t="shared" si="2"/>
        <v>36.965</v>
      </c>
      <c r="V25" s="74">
        <f t="shared" si="14"/>
        <v>2</v>
      </c>
      <c r="W25" s="79">
        <f t="shared" si="3"/>
        <v>37.754</v>
      </c>
      <c r="X25" s="74">
        <f t="shared" si="14"/>
        <v>2</v>
      </c>
      <c r="Y25" s="79">
        <f t="shared" si="4"/>
        <v>35.455</v>
      </c>
      <c r="Z25" s="74">
        <f t="shared" si="14"/>
        <v>2</v>
      </c>
      <c r="AA25" s="79">
        <f t="shared" si="5"/>
        <v>37.38</v>
      </c>
      <c r="AB25" s="74">
        <f t="shared" si="14"/>
        <v>2</v>
      </c>
      <c r="AC25" s="43">
        <f t="shared" si="6"/>
        <v>38.461</v>
      </c>
      <c r="AD25" s="74">
        <f t="shared" si="14"/>
        <v>2</v>
      </c>
      <c r="AE25" s="43">
        <f t="shared" si="7"/>
        <v>33.012</v>
      </c>
      <c r="AF25" s="74">
        <f t="shared" si="14"/>
        <v>2</v>
      </c>
      <c r="AG25" s="65">
        <f t="shared" si="8"/>
        <v>13.202</v>
      </c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>J30</f>
        <v>4</v>
      </c>
      <c r="E26" s="128">
        <v>23.131</v>
      </c>
      <c r="F26" s="72">
        <f aca="true" t="shared" si="15" ref="F26:P27">$J$30</f>
        <v>4</v>
      </c>
      <c r="G26" s="128">
        <v>24.445</v>
      </c>
      <c r="H26" s="72">
        <f t="shared" si="15"/>
        <v>4</v>
      </c>
      <c r="I26" s="128">
        <v>23.493</v>
      </c>
      <c r="J26" s="72">
        <f t="shared" si="15"/>
        <v>4</v>
      </c>
      <c r="K26" s="128">
        <v>24.023</v>
      </c>
      <c r="L26" s="72">
        <f t="shared" si="15"/>
        <v>4</v>
      </c>
      <c r="M26" s="130">
        <v>25.097</v>
      </c>
      <c r="N26" s="72">
        <f t="shared" si="15"/>
        <v>4</v>
      </c>
      <c r="O26" s="130">
        <v>13.059</v>
      </c>
      <c r="P26" s="72">
        <f t="shared" si="15"/>
        <v>4</v>
      </c>
      <c r="Q26" s="132">
        <v>10.891</v>
      </c>
      <c r="S26" s="48" t="s">
        <v>30</v>
      </c>
      <c r="T26" s="72">
        <f>$J$30</f>
        <v>4</v>
      </c>
      <c r="U26" s="79">
        <f t="shared" si="2"/>
        <v>23.131</v>
      </c>
      <c r="V26" s="72">
        <f>$J$30</f>
        <v>4</v>
      </c>
      <c r="W26" s="79">
        <f t="shared" si="3"/>
        <v>24.445</v>
      </c>
      <c r="X26" s="72">
        <f>$J$30</f>
        <v>4</v>
      </c>
      <c r="Y26" s="79">
        <f t="shared" si="4"/>
        <v>23.493</v>
      </c>
      <c r="Z26" s="72">
        <f>$J$30</f>
        <v>4</v>
      </c>
      <c r="AA26" s="79">
        <f t="shared" si="5"/>
        <v>24.023</v>
      </c>
      <c r="AB26" s="72">
        <f>$J$30</f>
        <v>4</v>
      </c>
      <c r="AC26" s="43">
        <f t="shared" si="6"/>
        <v>25.097</v>
      </c>
      <c r="AD26" s="72">
        <f>$J$30</f>
        <v>4</v>
      </c>
      <c r="AE26" s="43">
        <f t="shared" si="7"/>
        <v>13.059</v>
      </c>
      <c r="AF26" s="72">
        <f>$J$30</f>
        <v>4</v>
      </c>
      <c r="AG26" s="65">
        <f t="shared" si="8"/>
        <v>10.891</v>
      </c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>J30</f>
        <v>4</v>
      </c>
      <c r="E27" s="129">
        <v>26.396</v>
      </c>
      <c r="F27" s="75">
        <f t="shared" si="15"/>
        <v>4</v>
      </c>
      <c r="G27" s="129">
        <v>25.874</v>
      </c>
      <c r="H27" s="75">
        <f t="shared" si="15"/>
        <v>4</v>
      </c>
      <c r="I27" s="129">
        <v>27.289</v>
      </c>
      <c r="J27" s="75">
        <f t="shared" si="15"/>
        <v>4</v>
      </c>
      <c r="K27" s="129">
        <v>28.65</v>
      </c>
      <c r="L27" s="75">
        <f t="shared" si="15"/>
        <v>4</v>
      </c>
      <c r="M27" s="131">
        <v>28.707</v>
      </c>
      <c r="N27" s="75">
        <f t="shared" si="15"/>
        <v>4</v>
      </c>
      <c r="O27" s="131">
        <v>15.57</v>
      </c>
      <c r="P27" s="75">
        <f t="shared" si="15"/>
        <v>4</v>
      </c>
      <c r="Q27" s="133">
        <v>14.352</v>
      </c>
      <c r="S27" s="49" t="s">
        <v>31</v>
      </c>
      <c r="T27" s="75">
        <f>$J$30</f>
        <v>4</v>
      </c>
      <c r="U27" s="80">
        <f t="shared" si="2"/>
        <v>26.396</v>
      </c>
      <c r="V27" s="75">
        <f>$J$30</f>
        <v>4</v>
      </c>
      <c r="W27" s="80">
        <f t="shared" si="3"/>
        <v>25.874</v>
      </c>
      <c r="X27" s="75">
        <f>$J$30</f>
        <v>4</v>
      </c>
      <c r="Y27" s="80">
        <f t="shared" si="4"/>
        <v>27.289</v>
      </c>
      <c r="Z27" s="75">
        <f>$J$30</f>
        <v>4</v>
      </c>
      <c r="AA27" s="80">
        <f t="shared" si="5"/>
        <v>28.65</v>
      </c>
      <c r="AB27" s="75">
        <f>$J$30</f>
        <v>4</v>
      </c>
      <c r="AC27" s="60">
        <f t="shared" si="6"/>
        <v>28.707</v>
      </c>
      <c r="AD27" s="75">
        <f>$J$30</f>
        <v>4</v>
      </c>
      <c r="AE27" s="60">
        <f t="shared" si="7"/>
        <v>15.57</v>
      </c>
      <c r="AF27" s="75">
        <f>$J$30</f>
        <v>4</v>
      </c>
      <c r="AG27" s="65">
        <f t="shared" si="8"/>
        <v>14.352</v>
      </c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88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12" t="s">
        <v>44</v>
      </c>
      <c r="D29" s="212"/>
      <c r="E29" s="207" t="s">
        <v>45</v>
      </c>
      <c r="F29" s="207"/>
      <c r="G29" s="17" t="s">
        <v>46</v>
      </c>
      <c r="H29" s="17"/>
      <c r="J29" s="17" t="s">
        <v>47</v>
      </c>
      <c r="K29" s="17"/>
      <c r="R29" s="20" t="s">
        <v>62</v>
      </c>
      <c r="S29" s="212" t="s">
        <v>44</v>
      </c>
      <c r="T29" s="212"/>
      <c r="U29" s="207" t="s">
        <v>45</v>
      </c>
      <c r="V29" s="207"/>
      <c r="W29" s="17" t="s">
        <v>46</v>
      </c>
      <c r="X29" s="17"/>
      <c r="Z29" s="17" t="s">
        <v>47</v>
      </c>
      <c r="AA29" s="17"/>
      <c r="AD29" s="20"/>
      <c r="AE29" s="213"/>
      <c r="AF29" s="213"/>
      <c r="AG29" s="214"/>
      <c r="AH29" s="214"/>
      <c r="AI29" s="90"/>
      <c r="AJ29" s="90"/>
      <c r="AK29" s="71"/>
      <c r="AL29" s="90"/>
      <c r="AM29" s="90"/>
      <c r="AN29" s="71"/>
      <c r="AO29" s="71"/>
    </row>
    <row r="30" spans="3:41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23"/>
      <c r="U31" s="19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68</v>
      </c>
      <c r="Y32" s="53" t="s">
        <v>69</v>
      </c>
      <c r="Z32" s="18"/>
      <c r="AA32" s="1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/>
      <c r="B33" s="20" t="s">
        <v>85</v>
      </c>
      <c r="C33" s="30">
        <f>SUM(E4:E27)</f>
        <v>783.1029999999998</v>
      </c>
      <c r="D33" s="25">
        <f>SUM(G4:G27)</f>
        <v>867.5600000000001</v>
      </c>
      <c r="E33" s="24">
        <f>SUM(I4:I27)</f>
        <v>862.8180000000001</v>
      </c>
      <c r="F33" s="25">
        <f>SUM(K4:K27)</f>
        <v>867.8969999999999</v>
      </c>
      <c r="G33" s="25">
        <f>SUM(M4:M27)</f>
        <v>870.944</v>
      </c>
      <c r="H33" s="25">
        <f>SUM(O4:O27)</f>
        <v>838.6450000000001</v>
      </c>
      <c r="I33" s="31">
        <f>SUM(Q4:Q27)</f>
        <v>591.0899999999999</v>
      </c>
      <c r="J33" s="18"/>
      <c r="K33" s="18"/>
      <c r="R33" s="20" t="s">
        <v>85</v>
      </c>
      <c r="S33" s="30">
        <f>SUM(U4:U27)</f>
        <v>783.1029999999998</v>
      </c>
      <c r="T33" s="25">
        <f>SUM(W4:W27)</f>
        <v>867.5600000000001</v>
      </c>
      <c r="U33" s="24">
        <f>SUM(Y4:Y27)</f>
        <v>862.8180000000001</v>
      </c>
      <c r="V33" s="25">
        <f>SUM(AA4:AA27)</f>
        <v>867.8969999999999</v>
      </c>
      <c r="W33" s="25">
        <f>SUM(AC4:AC27)</f>
        <v>870.944</v>
      </c>
      <c r="X33" s="25">
        <f>SUM(AE4:AE27)</f>
        <v>838.6450000000001</v>
      </c>
      <c r="Y33" s="31">
        <f>SUM(AG4:AG27)</f>
        <v>591.0899999999999</v>
      </c>
      <c r="Z33" s="18"/>
      <c r="AA33" s="18"/>
      <c r="AD33" s="20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2:41" ht="15">
      <c r="B34" t="s">
        <v>76</v>
      </c>
      <c r="C34" s="32">
        <f>SUMIF(D4:D27,C30,E4:E27)</f>
        <v>232.453</v>
      </c>
      <c r="D34" s="26">
        <f>SUMIF(F4:F27,C30,G4:G27)</f>
        <v>239.781</v>
      </c>
      <c r="E34" s="26">
        <f>SUMIF(H4:H27,C30,I4:I27)</f>
        <v>238.36399999999998</v>
      </c>
      <c r="F34" s="26">
        <f>SUMIF(J4:J27,C30,K4:K27)</f>
        <v>241.08999999999997</v>
      </c>
      <c r="G34" s="26">
        <f>SUMIF(L4:L27,C30,M4:M27)</f>
        <v>239.76</v>
      </c>
      <c r="H34" s="26">
        <f>SUMIF(N4:N27,C30,O4:O27)</f>
        <v>236.803</v>
      </c>
      <c r="I34" s="33">
        <f>SUMIF(P4:P27,C30,Q4:Q27)</f>
        <v>190.60700000000003</v>
      </c>
      <c r="J34" s="18"/>
      <c r="K34" s="18"/>
      <c r="R34" t="s">
        <v>76</v>
      </c>
      <c r="S34" s="32">
        <f>SUMIF(T4:T27,S30,U4:U27)</f>
        <v>232.453</v>
      </c>
      <c r="T34" s="26">
        <f>SUMIF(V4:V27,S30,W4:W27)</f>
        <v>239.781</v>
      </c>
      <c r="U34" s="26">
        <f>SUMIF(X4:X27,S30,Y4:Y27)</f>
        <v>238.36399999999998</v>
      </c>
      <c r="V34" s="26">
        <f>SUMIF(Z4:Z27,S30,AA4:AA27)</f>
        <v>241.08999999999997</v>
      </c>
      <c r="W34" s="26">
        <f>SUMIF(AB4:AB27,S30,AC4:AC27)</f>
        <v>239.76</v>
      </c>
      <c r="X34" s="26">
        <f>SUMIF(AD4:AD27,S30,AE4:AE27)</f>
        <v>236.803</v>
      </c>
      <c r="Y34" s="33">
        <f>SUMIF(AF4:FD27,S30,AG4:AG27)</f>
        <v>190.60700000000003</v>
      </c>
      <c r="Z34" s="18"/>
      <c r="AA34" s="18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2:41" ht="15">
      <c r="B35" t="s">
        <v>77</v>
      </c>
      <c r="C35" s="34">
        <f>SUMIF(D4:D27,E30,E4:E27)</f>
        <v>271.64</v>
      </c>
      <c r="D35" s="27">
        <f>SUMIF(F4:F27,E30,G4:G27)</f>
        <v>273.351</v>
      </c>
      <c r="E35" s="27">
        <f>SUMIF(H4:H27,E30,I4:I27)</f>
        <v>268.181</v>
      </c>
      <c r="F35" s="27">
        <f>SUMIF(J4:J27,E30,K4:K27)</f>
        <v>269.259</v>
      </c>
      <c r="G35" s="27">
        <f>SUMIF(L4:L27,E30,M4:M27)</f>
        <v>276.81899999999996</v>
      </c>
      <c r="H35" s="27">
        <f>SUMIF(N4:N27,E30,O4:O27)</f>
        <v>264.78499999999997</v>
      </c>
      <c r="I35" s="35">
        <f>SUMIF(P4:P27,E30,Q4:Q27)</f>
        <v>164.092</v>
      </c>
      <c r="J35" s="18"/>
      <c r="K35" s="18"/>
      <c r="R35" t="s">
        <v>77</v>
      </c>
      <c r="S35" s="34">
        <f>SUMIF(T4:T27,U30,U4:U27)</f>
        <v>271.64</v>
      </c>
      <c r="T35" s="27">
        <f>SUMIF(V4:V27,U30,W4:W27)</f>
        <v>273.351</v>
      </c>
      <c r="U35" s="27">
        <f>SUMIF(X4:X27,U30,Y4:Y27)</f>
        <v>268.181</v>
      </c>
      <c r="V35" s="27">
        <f>SUMIF(Z4:Z27,U30,AA4:AA27)</f>
        <v>269.259</v>
      </c>
      <c r="W35" s="27">
        <f>SUMIF(AB4:AB27,U30,AC4:AC27)</f>
        <v>276.81899999999996</v>
      </c>
      <c r="X35" s="27">
        <f>SUMIF(AD4:AD27,U30,AE4:AE27)</f>
        <v>264.78499999999997</v>
      </c>
      <c r="Y35" s="35">
        <f>SUMIF(AF4:AF27,U30,AG4:AG27)</f>
        <v>164.092</v>
      </c>
      <c r="Z35" s="18"/>
      <c r="AA35" s="18"/>
      <c r="AE35" s="22"/>
      <c r="AF35" s="22"/>
      <c r="AG35" s="22"/>
      <c r="AH35" s="22"/>
      <c r="AI35" s="22"/>
      <c r="AJ35" s="22"/>
      <c r="AK35" s="22"/>
      <c r="AL35" s="71"/>
      <c r="AM35" s="71"/>
      <c r="AN35" s="71"/>
      <c r="AO35" s="71"/>
    </row>
    <row r="36" spans="2:41" ht="15">
      <c r="B36" t="s">
        <v>79</v>
      </c>
      <c r="C36" s="38">
        <f>SUMIF(D4:D27,J30,E4:E27)</f>
        <v>279.01</v>
      </c>
      <c r="D36" s="29">
        <f>SUMIF(F4:F27,J30,G4:G27)</f>
        <v>354.428</v>
      </c>
      <c r="E36" s="28">
        <f>SUMIF(H4:H27,J30,I4:I27)</f>
        <v>356.27299999999997</v>
      </c>
      <c r="F36" s="28">
        <f>SUMIF(J4:J27,J30,K4:K27)</f>
        <v>357.548</v>
      </c>
      <c r="G36" s="28">
        <f>SUMIF(L4:L27,J30,M4:M27)</f>
        <v>354.36499999999995</v>
      </c>
      <c r="H36" s="28">
        <f>SUMIF(N4:N27,J30,O4:O27)</f>
        <v>337.0570000000001</v>
      </c>
      <c r="I36" s="37">
        <f>SUMIF(P4:P27,J30,Q4:Q27)</f>
        <v>236.39100000000002</v>
      </c>
      <c r="J36" s="18"/>
      <c r="R36" t="s">
        <v>79</v>
      </c>
      <c r="S36" s="38">
        <f>SUMIF(T4:T27,Z30,U4:U27)</f>
        <v>279.01</v>
      </c>
      <c r="T36" s="29">
        <f>SUMIF(V4:V27,Z30,W4:W27)</f>
        <v>354.428</v>
      </c>
      <c r="U36" s="28">
        <f>SUMIF(X4:X27,Z30,Y4:Y27)</f>
        <v>356.27299999999997</v>
      </c>
      <c r="V36" s="28">
        <f>SUMIF(Z4:Z27,Z30,AA4:AA27)</f>
        <v>357.548</v>
      </c>
      <c r="W36" s="28">
        <f>SUMIF(AB4:AB27,Z30,AC4:AC27)</f>
        <v>354.36499999999995</v>
      </c>
      <c r="X36" s="28">
        <f>SUMIF(AD4:AD27,Z30,AE4:AE27)</f>
        <v>337.0570000000001</v>
      </c>
      <c r="Y36" s="37">
        <f>SUMIF(AF4:AF27,Z30,AG4:AG27)</f>
        <v>236.39100000000002</v>
      </c>
      <c r="Z36" s="18"/>
      <c r="AE36" s="59"/>
      <c r="AF36" s="59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20" t="s">
        <v>87</v>
      </c>
      <c r="B37" s="20" t="s">
        <v>86</v>
      </c>
      <c r="C37" s="30">
        <f aca="true" t="shared" si="16" ref="C37:I37">SUM(C38:C40)</f>
        <v>287.7629135</v>
      </c>
      <c r="D37" s="24">
        <f t="shared" si="16"/>
        <v>311.312702</v>
      </c>
      <c r="E37" s="24">
        <f t="shared" si="16"/>
        <v>308.8139175</v>
      </c>
      <c r="F37" s="24">
        <f t="shared" si="16"/>
        <v>310.6418063</v>
      </c>
      <c r="G37" s="24">
        <f t="shared" si="16"/>
        <v>312.9568829</v>
      </c>
      <c r="H37" s="24">
        <f t="shared" si="16"/>
        <v>301.4983376</v>
      </c>
      <c r="I37" s="39">
        <f t="shared" si="16"/>
        <v>209.77456850000004</v>
      </c>
      <c r="J37" s="18"/>
      <c r="R37" s="20" t="s">
        <v>86</v>
      </c>
      <c r="S37" s="30">
        <f aca="true" t="shared" si="17" ref="S37:X37">SUM(S38:S40)</f>
        <v>287.7629135</v>
      </c>
      <c r="T37" s="24">
        <f t="shared" si="17"/>
        <v>311.312702</v>
      </c>
      <c r="U37" s="24">
        <f t="shared" si="17"/>
        <v>308.8139175</v>
      </c>
      <c r="V37" s="24">
        <f t="shared" si="17"/>
        <v>310.6418063</v>
      </c>
      <c r="W37" s="24">
        <f t="shared" si="17"/>
        <v>312.9568829</v>
      </c>
      <c r="X37" s="24">
        <f t="shared" si="17"/>
        <v>301.4983376</v>
      </c>
      <c r="Y37" s="39">
        <f>SUM(Y38:Y40)</f>
        <v>209.77456850000004</v>
      </c>
      <c r="Z37" s="18"/>
      <c r="AD37" s="20"/>
      <c r="AE37" s="59"/>
      <c r="AF37" s="59"/>
      <c r="AG37" s="59"/>
      <c r="AH37" s="59"/>
      <c r="AI37" s="59"/>
      <c r="AJ37" s="59"/>
      <c r="AK37" s="59"/>
      <c r="AL37" s="71"/>
      <c r="AM37" s="71"/>
      <c r="AN37" s="71"/>
      <c r="AO37" s="71"/>
    </row>
    <row r="38" spans="1:41" ht="15">
      <c r="A38" s="103">
        <v>355.5</v>
      </c>
      <c r="B38" t="s">
        <v>80</v>
      </c>
      <c r="C38" s="32">
        <f aca="true" t="shared" si="18" ref="C38:I38">C34*$A$38/1000</f>
        <v>82.63704150000001</v>
      </c>
      <c r="D38" s="26">
        <f t="shared" si="18"/>
        <v>85.24214549999999</v>
      </c>
      <c r="E38" s="26">
        <f t="shared" si="18"/>
        <v>84.738402</v>
      </c>
      <c r="F38" s="26">
        <f t="shared" si="18"/>
        <v>85.707495</v>
      </c>
      <c r="G38" s="26">
        <f t="shared" si="18"/>
        <v>85.23468</v>
      </c>
      <c r="H38" s="26">
        <f t="shared" si="18"/>
        <v>84.1834665</v>
      </c>
      <c r="I38" s="33">
        <f t="shared" si="18"/>
        <v>67.7607885</v>
      </c>
      <c r="J38" s="22"/>
      <c r="K38" s="22"/>
      <c r="L38" s="22"/>
      <c r="M38" s="22"/>
      <c r="N38" s="22"/>
      <c r="O38" s="22"/>
      <c r="P38" s="22"/>
      <c r="Q38" s="22"/>
      <c r="R38" t="s">
        <v>80</v>
      </c>
      <c r="S38" s="32">
        <f aca="true" t="shared" si="19" ref="S38:X38">S34*$A$38/1000</f>
        <v>82.63704150000001</v>
      </c>
      <c r="T38" s="26">
        <f t="shared" si="19"/>
        <v>85.24214549999999</v>
      </c>
      <c r="U38" s="26">
        <f t="shared" si="19"/>
        <v>84.738402</v>
      </c>
      <c r="V38" s="26">
        <f t="shared" si="19"/>
        <v>85.707495</v>
      </c>
      <c r="W38" s="26">
        <f t="shared" si="19"/>
        <v>85.23468</v>
      </c>
      <c r="X38" s="26">
        <f t="shared" si="19"/>
        <v>84.1834665</v>
      </c>
      <c r="Y38" s="33">
        <f>Y34*$A$38/1000</f>
        <v>67.7607885</v>
      </c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1:41" ht="15">
      <c r="A39" s="103">
        <v>481.1</v>
      </c>
      <c r="B39" t="s">
        <v>81</v>
      </c>
      <c r="C39" s="34">
        <f aca="true" t="shared" si="20" ref="C39:I39">C35*$A$39/1000</f>
        <v>130.686004</v>
      </c>
      <c r="D39" s="27">
        <f t="shared" si="20"/>
        <v>131.50916610000002</v>
      </c>
      <c r="E39" s="27">
        <f t="shared" si="20"/>
        <v>129.02187909999998</v>
      </c>
      <c r="F39" s="27">
        <f t="shared" si="20"/>
        <v>129.5405049</v>
      </c>
      <c r="G39" s="27">
        <f t="shared" si="20"/>
        <v>133.1776209</v>
      </c>
      <c r="H39" s="27">
        <f t="shared" si="20"/>
        <v>127.38806349999999</v>
      </c>
      <c r="I39" s="35">
        <f t="shared" si="20"/>
        <v>78.94466120000001</v>
      </c>
      <c r="J39" s="22"/>
      <c r="K39" s="22"/>
      <c r="L39" s="22"/>
      <c r="M39" s="22"/>
      <c r="N39" s="22"/>
      <c r="O39" s="22"/>
      <c r="P39" s="22"/>
      <c r="Q39" s="22"/>
      <c r="R39" t="s">
        <v>81</v>
      </c>
      <c r="S39" s="34">
        <f aca="true" t="shared" si="21" ref="S39:Y39">S35*$A$39/1000</f>
        <v>130.686004</v>
      </c>
      <c r="T39" s="27">
        <f t="shared" si="21"/>
        <v>131.50916610000002</v>
      </c>
      <c r="U39" s="27">
        <f t="shared" si="21"/>
        <v>129.02187909999998</v>
      </c>
      <c r="V39" s="27">
        <f t="shared" si="21"/>
        <v>129.5405049</v>
      </c>
      <c r="W39" s="27">
        <f t="shared" si="21"/>
        <v>133.1776209</v>
      </c>
      <c r="X39" s="27">
        <f t="shared" si="21"/>
        <v>127.38806349999999</v>
      </c>
      <c r="Y39" s="35">
        <f t="shared" si="21"/>
        <v>78.94466120000001</v>
      </c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71"/>
      <c r="AM39" s="71"/>
      <c r="AN39" s="71"/>
      <c r="AO39" s="71"/>
    </row>
    <row r="40" spans="1:41" ht="15.75" thickBot="1">
      <c r="A40" s="103">
        <v>266.8</v>
      </c>
      <c r="B40" t="s">
        <v>82</v>
      </c>
      <c r="C40" s="40">
        <f aca="true" t="shared" si="22" ref="C40:I40">C36*$A$40/1000</f>
        <v>74.439868</v>
      </c>
      <c r="D40" s="41">
        <f t="shared" si="22"/>
        <v>94.56139040000001</v>
      </c>
      <c r="E40" s="41">
        <f t="shared" si="22"/>
        <v>95.05363639999999</v>
      </c>
      <c r="F40" s="41">
        <f t="shared" si="22"/>
        <v>95.3938064</v>
      </c>
      <c r="G40" s="41">
        <f t="shared" si="22"/>
        <v>94.54458199999999</v>
      </c>
      <c r="H40" s="41">
        <f t="shared" si="22"/>
        <v>89.92680760000003</v>
      </c>
      <c r="I40" s="42">
        <f t="shared" si="22"/>
        <v>63.06911880000001</v>
      </c>
      <c r="J40" s="22"/>
      <c r="K40" s="22"/>
      <c r="L40" s="22"/>
      <c r="M40" s="22"/>
      <c r="N40" s="22"/>
      <c r="O40" s="22"/>
      <c r="P40" s="22"/>
      <c r="Q40" s="22"/>
      <c r="R40" t="s">
        <v>82</v>
      </c>
      <c r="S40" s="40">
        <f aca="true" t="shared" si="23" ref="S40:Y40">S36*$A$40/1000</f>
        <v>74.439868</v>
      </c>
      <c r="T40" s="41">
        <f t="shared" si="23"/>
        <v>94.56139040000001</v>
      </c>
      <c r="U40" s="41">
        <f t="shared" si="23"/>
        <v>95.05363639999999</v>
      </c>
      <c r="V40" s="41">
        <f t="shared" si="23"/>
        <v>95.3938064</v>
      </c>
      <c r="W40" s="41">
        <f t="shared" si="23"/>
        <v>94.54458199999999</v>
      </c>
      <c r="X40" s="41">
        <f t="shared" si="23"/>
        <v>89.92680760000003</v>
      </c>
      <c r="Y40" s="42">
        <f t="shared" si="23"/>
        <v>63.06911880000001</v>
      </c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71"/>
      <c r="AM40" s="71"/>
      <c r="AN40" s="71"/>
      <c r="AO40" s="71"/>
    </row>
    <row r="41" spans="3:25" ht="15.75" thickBot="1">
      <c r="C41" s="22"/>
      <c r="D41" s="22"/>
      <c r="E41" s="22"/>
      <c r="F41" s="22"/>
      <c r="G41" s="22"/>
      <c r="H41" s="22"/>
      <c r="I41" s="22"/>
      <c r="J41" s="18"/>
      <c r="X41" s="18"/>
      <c r="Y41" s="18"/>
    </row>
    <row r="42" spans="3:20" ht="15">
      <c r="C42" s="54" t="s">
        <v>34</v>
      </c>
      <c r="D42" s="55" t="s">
        <v>49</v>
      </c>
      <c r="E42" s="55" t="s">
        <v>51</v>
      </c>
      <c r="F42" s="55" t="s">
        <v>61</v>
      </c>
      <c r="G42" s="55" t="s">
        <v>52</v>
      </c>
      <c r="H42" s="56" t="s">
        <v>53</v>
      </c>
      <c r="I42" s="56" t="s">
        <v>43</v>
      </c>
      <c r="J42" s="56" t="s">
        <v>54</v>
      </c>
      <c r="K42" s="56" t="s">
        <v>55</v>
      </c>
      <c r="L42" s="56" t="s">
        <v>56</v>
      </c>
      <c r="M42" s="56" t="s">
        <v>57</v>
      </c>
      <c r="N42" s="56" t="s">
        <v>58</v>
      </c>
      <c r="O42" s="179" t="s">
        <v>59</v>
      </c>
      <c r="P42" s="203" t="s">
        <v>155</v>
      </c>
      <c r="Q42" s="204"/>
      <c r="R42" s="204"/>
      <c r="S42" s="204"/>
      <c r="T42" s="204"/>
    </row>
    <row r="43" spans="2:17" ht="15">
      <c r="B43" s="20" t="s">
        <v>85</v>
      </c>
      <c r="C43" s="105">
        <f>Kalendarz!B9*C33+Kalendarz!C9*D33+Kalendarz!D9*E33+Kalendarz!E9*F33+Kalendarz!F9*G33+Kalendarz!G9*H33+Kalendarz!H9*I33</f>
        <v>24969.981000000003</v>
      </c>
      <c r="D43" s="106">
        <f>Kalendarz!J9*C33+Kalendarz!K9*D33+Kalendarz!L9*E33+Kalendarz!M9*F33+Kalendarz!N9*G33+Kalendarz!O9*H33+Kalendarz!P9*I33</f>
        <v>23591.046000000002</v>
      </c>
      <c r="E43" s="106">
        <f>Kalendarz!R9*C33+Kalendarz!S9*D33+Kalendarz!T9*E33+Kalendarz!U9*F33+Kalendarz!V9*G33+Kalendarz!W9*H33+Kalendarz!X9*I33</f>
        <v>25305.714</v>
      </c>
      <c r="F43" s="106">
        <f>Kalendarz!Z9*S33+Kalendarz!AA9*T33+Kalendarz!AB9*U33+Kalendarz!AC9*V33+Kalendarz!AD9*W33+Kalendarz!AE9*X33+Kalendarz!AF9*Y33</f>
        <v>23319.318000000003</v>
      </c>
      <c r="G43" s="106">
        <f>Kalendarz!AH9*S33+Kalendarz!AI9*T33+Kalendarz!AJ9*U33+Kalendarz!AK9*V33+Kalendarz!AL9*W33+Kalendarz!AM9*X33+Kalendarz!AN9*Y33</f>
        <v>25326.503000000004</v>
      </c>
      <c r="H43" s="106">
        <f>Kalendarz!AP9*S33+Kalendarz!AQ9*T33+Kalendarz!AR9*U33+Kalendarz!AS9*V33+Kalendarz!AT9*W33+Kalendarz!AU9*X33+Kalendarz!AV9*Y33</f>
        <v>24437.817000000003</v>
      </c>
      <c r="I43" s="106">
        <f>Kalendarz!B19*S33+Kalendarz!C19*T33+Kalendarz!D19*U33+Kalendarz!E19*V33+Kalendarz!F19*W33+Kalendarz!G19*X33+Kalendarz!H19*Y33</f>
        <v>24969.981000000003</v>
      </c>
      <c r="J43" s="106">
        <f>Kalendarz!J19*S33+Kalendarz!K19*T33+Kalendarz!L19*U33+Kalendarz!M19*V33+Kalendarz!N19*W33+Kalendarz!O19*X33+Kalendarz!P19*Y33</f>
        <v>25329.887000000002</v>
      </c>
      <c r="K43" s="106">
        <f>Kalendarz!R19*S33+Kalendarz!S19*T33+Kalendarz!T19*U33+Kalendarz!U19*V33+Kalendarz!V19*W33+Kalendarz!W19*X33+Kalendarz!X19*Y33</f>
        <v>24157.963</v>
      </c>
      <c r="L43" s="106">
        <f>Kalendarz!Z19*C33+Kalendarz!AA19*D33+Kalendarz!AB19*E33+Kalendarz!AC19*F33+Kalendarz!AD19*G33+Kalendarz!AE19*H33+Kalendarz!AF19*I33</f>
        <v>25241.709000000003</v>
      </c>
      <c r="M43" s="106">
        <f>Kalendarz!AH19*C33+Kalendarz!AI19*D33+Kalendarz!AJ19*E33+Kalendarz!AK19*F33+Kalendarz!AL19*G33+Kalendarz!AM19*H33+Kalendarz!AN19*I33</f>
        <v>24467.069000000003</v>
      </c>
      <c r="N43" s="106">
        <f>Kalendarz!AP19*C33+Kalendarz!AQ19*D33+Kalendarz!AR19*E33+Kalendarz!AS19*F33+Kalendarz!AT19*G33+Kalendarz!AU19*H33+Kalendarz!AV19*I33</f>
        <v>24941.066000000003</v>
      </c>
      <c r="O43" s="107">
        <f aca="true" t="shared" si="24" ref="O43:O50">SUM(C43:N43)</f>
        <v>296058.054</v>
      </c>
      <c r="P43" s="180"/>
      <c r="Q43" t="s">
        <v>146</v>
      </c>
    </row>
    <row r="44" spans="2:17" ht="15">
      <c r="B44" t="s">
        <v>76</v>
      </c>
      <c r="C44" s="134">
        <f>$C$34*(Kalendarz!B$9-Kalendarz!B$10)+$D$34*(Kalendarz!C$9-Kalendarz!C$10)+$E$34*(Kalendarz!D$9-Kalendarz!D$10)+$F$34*(Kalendarz!E$9-Kalendarz!E$10)+$G$34*(Kalendarz!F$9-Kalendarz!F$10)+$H$34*(Kalendarz!G$9-Kalendarz!G$10)+$I$34*(Kalendarz!H$9-Kalendarz!H10)</f>
        <v>7138.272999999999</v>
      </c>
      <c r="D44" s="135">
        <f>$C$34*(Kalendarz!J$9-Kalendarz!J$10)+$D$34*(Kalendarz!K$9-Kalendarz!K$10)+$E$34*(Kalendarz!L$9-Kalendarz!L$10)+$F$34*(Kalendarz!M$9-Kalendarz!M$10)+$G$34*(Kalendarz!N$9-Kalendarz!N$10)+$H$34*(Kalendarz!O$9-Kalendarz!O$10)+$I$34*(Kalendarz!P$9-Kalendarz!P$10)</f>
        <v>6713.796</v>
      </c>
      <c r="E44" s="135">
        <f>$C$34*(Kalendarz!R$9-Kalendarz!R$10)+$D$34*(Kalendarz!S$9-Kalendarz!S$10)+$E$34*(Kalendarz!T$9-Kalendarz!T$10)+$F$34*(Kalendarz!U$9-Kalendarz!U$10)+$G$34*(Kalendarz!V$9-Kalendarz!V$10)+$H$34*(Kalendarz!W$9-Kalendarz!W$10)+$I$34*(Kalendarz!X$9-Kalendarz!X$10)</f>
        <v>7193.084999999999</v>
      </c>
      <c r="F44" s="135">
        <f>$S$34*(Kalendarz!Z9-Kalendarz!Z$10)+$T$34*(Kalendarz!AA9-Kalendarz!AA10)+$U$34*(Kalendarz!AB9-Kalendarz!AB$10)+$V$34*(Kalendarz!AC9-Kalendarz!AC$10)+$W$34*(Kalendarz!AD9-Kalendarz!AD$10)+$X$34*(Kalendarz!AE9-Kalendarz!AE$10)+$Y$34*(Kalendarz!AF9-Kalendarz!AF10)</f>
        <v>6666.038999999999</v>
      </c>
      <c r="G44" s="135">
        <f>$S$34*(Kalendarz!AH9-Kalendarz!AH$10)+$T$34*(Kalendarz!AI9-Kalendarz!AI10)+$U$34*(Kalendarz!AJ9-Kalendarz!AJ$10)+$V$34*(Kalendarz!AK9-Kalendarz!AK$10)+$W$34*(Kalendarz!AL9-Kalendarz!AL$10)+$X$34*(Kalendarz!AM9-Kalendarz!AM$10)+$Y$34*(Kalendarz!AN9-Kalendarz!AN10)</f>
        <v>7194.6669999999995</v>
      </c>
      <c r="H44" s="135">
        <f>S34*(Kalendarz!AP9-Kalendarz!AP10)+T34*(Kalendarz!AQ9-Kalendarz!AQ10)+U34*(Kalendarz!AR9-Kalendarz!AR10)+V34*(Kalendarz!AS9-Kalendarz!AS10)+W34*(Kalendarz!AT9-Kalendarz!AT10)+X34*(Kalendarz!AU9-Kalendarz!AU10)+Y34*(Kalendarz!AV9-Kalendarz!AV10)</f>
        <v>6951.994999999999</v>
      </c>
      <c r="I44" s="135">
        <f>S34*(Kalendarz!B19-Kalendarz!B20)+T34*(Kalendarz!C19-Kalendarz!C20)+U34*(Kalendarz!D19-Kalendarz!D20)+V34*(Kalendarz!E19-Kalendarz!E20)+W34*(Kalendarz!F19-Kalendarz!F20)+X34*(Kalendarz!G19-Kalendarz!G20)+Y34*(Kalendarz!H19-Kalendarz!H20)</f>
        <v>7138.272999999999</v>
      </c>
      <c r="J44" s="135">
        <f>$S$34*(Kalendarz!J19-Kalendarz!J20)+$T$34*(Kalendarz!K19-Kalendarz!K20)+$U$34*(Kalendarz!L19-Kalendarz!L20)+$V$34*(Kalendarz!M19-Kalendarz!M20)+$W$34*(Kalendarz!N19-Kalendarz!N20)+$X$34*(Kalendarz!O19-Kalendarz!O20)+$Y$34*(Kalendarz!P19-Kalendarz!P20)</f>
        <v>7194.646000000001</v>
      </c>
      <c r="K44" s="135">
        <f>$S$34*(Kalendarz!R19-Kalendarz!R20)+$T$34*(Kalendarz!S19-Kalendarz!S20)+$U$34*(Kalendarz!T19-Kalendarz!T20)+$V$34*(Kalendarz!U19-Kalendarz!U20)+$W$34*(Kalendarz!V19-Kalendarz!V20)+$X$34*(Kalendarz!W19-Kalendarz!W20)+$Y$34*(Kalendarz!X19-Kalendarz!X20)</f>
        <v>6902.841999999999</v>
      </c>
      <c r="L44" s="135">
        <f>$C$34*(Kalendarz!Z19-Kalendarz!Z20)+$D$34*(Kalendarz!AA19-Kalendarz!AA20)+$E$34*(Kalendarz!AB19-Kalendarz!AB20)+$F$34*(Kalendarz!AC19-Kalendarz!AC20)+$G$34*(Kalendarz!AD19-Kalendarz!AD20)+$H$34*(Kalendarz!AE19-Kalendarz!AE20)+$I$34*(Kalendarz!AF19-Kalendarz!AF20)</f>
        <v>7186.029999999999</v>
      </c>
      <c r="M44" s="135">
        <f>$C$34*(Kalendarz!AH19-Kalendarz!AH20)+$D$34*(Kalendarz!AI19-Kalendarz!AI20)+$E$34*(Kalendarz!AJ19-Kalendarz!AJ20)+$F$34*(Kalendarz!AK19-Kalendarz!AK20)+$G$34*(Kalendarz!AL19-Kalendarz!AL20)+$H$34*(Kalendarz!AM19-Kalendarz!AM20)+$I$34*(Kalendarz!AN19-Kalendarz!AN20)</f>
        <v>6956.281999999999</v>
      </c>
      <c r="N44" s="135">
        <f>$C$34*(Kalendarz!AP19-Kalendarz!AP20)+$D$34*(Kalendarz!AQ19-Kalendarz!AQ20)+$E$34*(Kalendarz!AR19-Kalendarz!AR20)+$F$34*(Kalendarz!AS19-Kalendarz!AS20)+$G$34*(Kalendarz!AT19-Kalendarz!AT20)+$H$34*(Kalendarz!AU19-Kalendarz!AU20)+$I$34*(Kalendarz!AV19-Kalendarz!AV20)</f>
        <v>7135.295</v>
      </c>
      <c r="O44" s="136">
        <f t="shared" si="24"/>
        <v>84371.22299999998</v>
      </c>
      <c r="P44" s="182">
        <f>O44/$O$43</f>
        <v>0.28498202247860477</v>
      </c>
      <c r="Q44" t="s">
        <v>138</v>
      </c>
    </row>
    <row r="45" spans="2:17" ht="15">
      <c r="B45" t="s">
        <v>77</v>
      </c>
      <c r="C45" s="123">
        <f>$C$35*(Kalendarz!B9-Kalendarz!B10)+$D$35*(Kalendarz!C9-Kalendarz!C10)+$E$35*(Kalendarz!D9-Kalendarz!D10)+$F$35*(Kalendarz!E9-Kalendarz!E10)+$G$35*(Kalendarz!F9-Kalendarz!F10)+$H$35*(Kalendarz!G9-Kalendarz!G10)+$I$35*(Kalendarz!H9-Kalendarz!H10)</f>
        <v>7861.590999999999</v>
      </c>
      <c r="D45" s="124">
        <f>$C$35*(Kalendarz!J9-Kalendarz!J10)+$D$35*(Kalendarz!K9-Kalendarz!K10)+$E$35*(Kalendarz!L9-Kalendarz!L10)+$F$35*(Kalendarz!M9-Kalendarz!M10)+$G$35*(Kalendarz!N9-Kalendarz!N10)+$H$35*(Kalendarz!O9-Kalendarz!O10)+$I$35*(Kalendarz!P9-Kalendarz!P10)</f>
        <v>7420.689</v>
      </c>
      <c r="E45" s="124">
        <f>$C$35*(Kalendarz!R9-Kalendarz!R10)+$D$35*(Kalendarz!S9-Kalendarz!S10)+$E$35*(Kalendarz!T9-Kalendarz!T10)+$F$35*(Kalendarz!U9-Kalendarz!U10)+$G$35*(Kalendarz!V9-Kalendarz!V10)+$H$35*(Kalendarz!W9-Kalendarz!W10)+$I$35*(Kalendarz!X9-Kalendarz!X$10)</f>
        <v>7963.370999999999</v>
      </c>
      <c r="F45" s="124">
        <f>$S$35*(Kalendarz!Z9-Kalendarz!Z$10)+$T$35*(Kalendarz!AA9-Kalendarz!AA$10)+$U$35*(Kalendarz!AB9-Kalendarz!AB$10)+$V$35*(Kalendarz!AC9-Kalendarz!AC10)+$W$35*(Kalendarz!AD9-Kalendarz!AD$10)+$X$35*(Kalendarz!AE9-Kalendarz!AE$10)+$Y$35*(Kalendarz!AF9-Kalendarz!AF10)</f>
        <v>7316.599999999999</v>
      </c>
      <c r="G45" s="124">
        <f>$S$35*(Kalendarz!AH9-Kalendarz!AH$10)+$T$35*(Kalendarz!AI9-Kalendarz!AI$10)+$U$35*(Kalendarz!AJ9-Kalendarz!AJ$10)+$V$35*(Kalendarz!AK9-Kalendarz!AK10)+$W$35*(Kalendarz!AL9-Kalendarz!AL$10)+$X$35*(Kalendarz!AM9-Kalendarz!AM$10)+$Y$35*(Kalendarz!AN9-Kalendarz!AN10)</f>
        <v>7963.299000000001</v>
      </c>
      <c r="H45" s="124">
        <f>S35*(Kalendarz!AP9-Kalendarz!AP10)+T35*(Kalendarz!AQ9-Kalendarz!AQ10)+U35*(Kalendarz!AR9-Kalendarz!AR10)+V35*(Kalendarz!AS9-Kalendarz!AS10)+W35*(Kalendarz!AT9-Kalendarz!AT10)+X35*(Kalendarz!AU9-Kalendarz!AU10)+Y35*(Kalendarz!AV9-Kalendarz!AV10)</f>
        <v>7694.111999999999</v>
      </c>
      <c r="I45" s="124">
        <f>S35*(Kalendarz!B19-Kalendarz!B20)+T35*(Kalendarz!C19-Kalendarz!C20)+U35*(Kalendarz!D19-Kalendarz!D20)+V35*(Kalendarz!E19-Kalendarz!E20)+W35*(Kalendarz!F19-Kalendarz!F20)+X35*(Kalendarz!G19-Kalendarz!G20)+Y35*(Kalendarz!H19-Kalendarz!H20)</f>
        <v>7861.590999999999</v>
      </c>
      <c r="J45" s="124">
        <f>$S$35*(Kalendarz!J19-Kalendarz!J20)+$T$35*(Kalendarz!K19-Kalendarz!K20)+$U$35*(Kalendarz!L19-Kalendarz!L20)+$V$35*(Kalendarz!M19-Kalendarz!M20)+$W$35*(Kalendarz!N19-Kalendarz!N20)+$X$35*(Kalendarz!O19-Kalendarz!O20)+$Y$35*(Kalendarz!P19-Kalendarz!P20)</f>
        <v>7966.767</v>
      </c>
      <c r="K45" s="124">
        <f>$S$35*(Kalendarz!R19-Kalendarz!R20)+$T$35*(Kalendarz!S19-Kalendarz!S20)+$U$35*(Kalendarz!T19-Kalendarz!T20)+$V$35*(Kalendarz!U19-Kalendarz!U20)+$W$35*(Kalendarz!V19-Kalendarz!V20)+$X$35*(Kalendarz!W19-Kalendarz!W20)+$Y$35*(Kalendarz!X19-Kalendarz!X20)</f>
        <v>7581.384999999999</v>
      </c>
      <c r="L45" s="124">
        <f>$C$35*(Kalendarz!Z19-Kalendarz!Z20)+$D$35*(Kalendarz!AA19-Kalendarz!AA20)+$E$35*(Kalendarz!AB19-Kalendarz!AB20)+$F$35*(Kalendarz!AC19-Kalendarz!AC20)+$G$35*(Kalendarz!AD19-Kalendarz!AD20)+$H$35*(Kalendarz!AE19-Kalendarz!AE20)+$I$35*(Kalendarz!AF19-Kalendarz!AF20)</f>
        <v>7965.68</v>
      </c>
      <c r="M45" s="124">
        <f>$C$35*(Kalendarz!AH19-Kalendarz!AH20)+$D$35*(Kalendarz!AI19-Kalendarz!AI20)+$E$35*(Kalendarz!AJ19-Kalendarz!AJ20)+$F$35*(Kalendarz!AK19-Kalendarz!AK20)+$G$35*(Kalendarz!AL19-Kalendarz!AL20)+$H$35*(Kalendarz!AM19-Kalendarz!AM20)+$I$35*(Kalendarz!AN19-Kalendarz!AN20)</f>
        <v>7698.585999999999</v>
      </c>
      <c r="N45" s="124">
        <f>$C$35*(Kalendarz!AP19-Kalendarz!AP20)+$D$35*(Kalendarz!AQ19-Kalendarz!AQ20)+$E$35*(Kalendarz!AR19-Kalendarz!AR20)+$F$35*(Kalendarz!AS19-Kalendarz!AS20)+$G$35*(Kalendarz!AT19-Kalendarz!AT20)+$H$35*(Kalendarz!AU19-Kalendarz!AU20)+$I$35*(Kalendarz!AV19-Kalendarz!AV20)</f>
        <v>7853.024999999999</v>
      </c>
      <c r="O45" s="125">
        <f t="shared" si="24"/>
        <v>93146.69599999998</v>
      </c>
      <c r="P45" s="182">
        <f>O45/$O$43</f>
        <v>0.31462307726983835</v>
      </c>
      <c r="Q45" t="s">
        <v>139</v>
      </c>
    </row>
    <row r="46" spans="2:17" ht="15">
      <c r="B46" t="s">
        <v>79</v>
      </c>
      <c r="C46" s="113">
        <f>$C$36*Kalendarz!B9+$D$36*Kalendarz!C9+$E$36*Kalendarz!D9+$F$36*Kalendarz!E9+$G$36*Kalendarz!F9+$H$36*Kalendarz!G9+$I$36*Kalendarz!H9+(C34+C35)*Kalendarz!B10+($D$34+$D$35)*Kalendarz!C10+($E$34+$E$35)*Kalendarz!D10+($F$34+$F$35)*Kalendarz!E10+($G$34+$G$35)*Kalendarz!F10+($H$34+$H$35)*Kalendarz!G10+($I$34+I35)*Kalendarz!H10</f>
        <v>9970.117</v>
      </c>
      <c r="D46" s="114">
        <f>$C$36*Kalendarz!J9+$D$36*Kalendarz!K9+$E$36*Kalendarz!L9+$F$36*Kalendarz!M9+$G$36*Kalendarz!N9+$H$36*Kalendarz!O9+$I$36*Kalendarz!P9+(C34+C35)*Kalendarz!J10+($D$34+$D$35)*Kalendarz!K10+($E$34+$E$35)*Kalendarz!L10+($F$34+$F$35)*Kalendarz!M10+($G$34+$G$35)*Kalendarz!N10+($H$34+$H$35)*Kalendarz!O10+($I$34+$I$35)*Kalendarz!P10</f>
        <v>9456.561000000002</v>
      </c>
      <c r="E46" s="114">
        <f>$C$36*Kalendarz!R9+$D$36*Kalendarz!S9+$E$36*Kalendarz!T9+$F$36*Kalendarz!U9+$G$36*Kalendarz!V9+$H$36*Kalendarz!W9+$I$36*Kalendarz!X9+(C34+C35)*Kalendarz!R10+($D$34+$D$35)*Kalendarz!S10+($E$34+$E$35)*Kalendarz!T10+($F$34+$F$35)*Kalendarz!U10+($G$34+$G$35)*Kalendarz!V10+($H$34+$H$35)*Kalendarz!W10+($I$34+$I$35)*Kalendarz!X10</f>
        <v>10149.258</v>
      </c>
      <c r="F46" s="114">
        <f>$S$36*Kalendarz!Z9+$T$36*Kalendarz!AA9+$U$36*Kalendarz!AB9+$V$36*Kalendarz!AC9+$W$36*Kalendarz!AD9+$X$36*Kalendarz!AE9+Y36*Kalendarz!AF9+(S34+S35)*Kalendarz!Z10+($T$34+$T$35)*Kalendarz!AA10+($U$34+$U$35)*Kalendarz!AB10+($V$34+$V$35)*Kalendarz!AC10+($W$34+$W$35)*Kalendarz!AD10+($X$34+$X$35)*Kalendarz!AE10+($Y$34+$Y$35)*Kalendarz!AF10</f>
        <v>9336.679</v>
      </c>
      <c r="G46" s="114">
        <f>$S$36*Kalendarz!AH9+$T$36*Kalendarz!AI9+$U$36*Kalendarz!AJ9+$V$36*Kalendarz!AK9+$W$36*Kalendarz!AL9+$X$36*Kalendarz!AM9+Y36*Kalendarz!AN9+(S34+S35)*Kalendarz!AH10+($T$34+$T$35)*Kalendarz!AI10+($U$34+$U$35)*Kalendarz!AJ10+($V$34+$V$35)*Kalendarz!AK10+($W$34+$W$35)*Kalendarz!AL10+($X$34+$X$35)*Kalendarz!AM10+($Y$34+$Y$35)*Kalendarz!AN10</f>
        <v>10168.537</v>
      </c>
      <c r="H46" s="114">
        <f>S36*Kalendarz!AP9+T36*Kalendarz!AQ9+U36*Kalendarz!AR9+V36*Kalendarz!AS9+W36*Kalendarz!AT9+X36*Kalendarz!AU9+Y36*Kalendarz!AV9+(S34+S35)*Kalendarz!AP10+($T$34+$T$35)*Kalendarz!AQ10+($U$34+$U$35)*Kalendarz!AR10+($V$34+$V$35)*Kalendarz!AS10+($W$34+$W$35)*Kalendarz!AT10+($X$34+$X$35)*Kalendarz!AU10+($Y$34+$Y$35)*Kalendarz!AV10</f>
        <v>9791.710000000001</v>
      </c>
      <c r="I46" s="114">
        <f>S36*Kalendarz!B19+T36*Kalendarz!C19+U36*Kalendarz!D19+V36*Kalendarz!E19+W36*Kalendarz!F19+X36*Kalendarz!G19+Y36*Kalendarz!H19+(S34+S35)*Kalendarz!B20+($T$34+$T$35)*Kalendarz!C20+($U$34+$U$35)*Kalendarz!D20+($V$34+$V$35)*Kalendarz!E20+($W$34+$W$35)*Kalendarz!F20+($X$34+$X$35)*Kalendarz!G20+($Y$34+$Y$35)*Kalendarz!H20</f>
        <v>9970.117</v>
      </c>
      <c r="J46" s="114">
        <f>$S$36*Kalendarz!J19+$T$36*Kalendarz!K19+$U$36*Kalendarz!L19+$V$36*Kalendarz!M19+$W$36*Kalendarz!N19+$X$36*Kalendarz!O19+Y36*Kalendarz!P19+(S34+S35)*Kalendarz!J20+($T$34+$T$35)*Kalendarz!K20+($U$34+$U$35)*Kalendarz!L20+($V$34+$V$35)*Kalendarz!M20+($W$34+$W$35)*Kalendarz!N20+($X$34+$X$35)*Kalendarz!O20+($Y$34+$Y$35)*Kalendarz!P20</f>
        <v>10168.474</v>
      </c>
      <c r="K46" s="114">
        <f>$S$36*Kalendarz!R19+$T$36*Kalendarz!S19+$U$36*Kalendarz!T19+$V$36*Kalendarz!U19+$W$36*Kalendarz!V19+$X$36*Kalendarz!W19+Y36*Kalendarz!X19+(S34+S35)*Kalendarz!R20+($T$34+$T$35)*Kalendarz!S20+($U$34+$U$35)*Kalendarz!T20+($V$34+$V$35)*Kalendarz!U20+($W$34+$W$35)*Kalendarz!V20+($X$34+$X$35)*Kalendarz!W20+($Y$34+$Y$35)*Kalendarz!X20</f>
        <v>9673.736</v>
      </c>
      <c r="L46" s="114">
        <f>$C$36*Kalendarz!Z19+$D$36*Kalendarz!AA19+$E$36*Kalendarz!AB19+$F$36*Kalendarz!AC19+$G$36*Kalendarz!AD19+$H$36*Kalendarz!AE19+$I$36*Kalendarz!AF19+(C34+C35)*Kalendarz!Z20+($D$34+$D$35)*Kalendarz!AA20+($E$34+$E$35)*Kalendarz!AB20+($F$34+$F$35)*Kalendarz!AC20+($G$34+$G$35)*Kalendarz!AD20+($H$34+$H$35)*Kalendarz!AE20+($I$34+$I$35)*Kalendarz!AF20</f>
        <v>10089.999</v>
      </c>
      <c r="M46" s="114">
        <f>$C$36*Kalendarz!AH19+$D$36*Kalendarz!AI19+$E$36*Kalendarz!AJ19+$F$36*Kalendarz!AK19+$G$36*Kalendarz!AL19+$H$36*Kalendarz!AM19+$I$36*Kalendarz!AN19+(C34+C35)*Kalendarz!AH20+($D$34+$D$35)*Kalendarz!AI20+($E$34+$E$35)*Kalendarz!AJ20+($F$34+$F$35)*Kalendarz!AK20+($G$34+$G$35)*Kalendarz!AL20+($H$34+$H$35)*Kalendarz!AM20+($I$34+$I$35)*Kalendarz!AN20</f>
        <v>9812.201000000001</v>
      </c>
      <c r="N46" s="114">
        <f>$C$36*Kalendarz!AP19+$D$36*Kalendarz!AQ19+$E$36*Kalendarz!AR19+$F$36*Kalendarz!AS19+$G$36*Kalendarz!AT19+$H$36*Kalendarz!AU19+$I$36*Kalendarz!AV19+(C34+C35)*Kalendarz!AP20+($D$34+$D$35)*Kalendarz!AQ20+($E$34+$E$35)*Kalendarz!AR20+($F$34+$F$35)*Kalendarz!AS20+($G$34+$G$35)*Kalendarz!AT20+($H$34+$H$35)*Kalendarz!AU20+($I$34+$I$35)*Kalendarz!AV20</f>
        <v>9952.746</v>
      </c>
      <c r="O46" s="126">
        <f t="shared" si="24"/>
        <v>118540.13500000001</v>
      </c>
      <c r="P46" s="182">
        <f>O46/$O$43</f>
        <v>0.4003949002515568</v>
      </c>
      <c r="Q46" t="s">
        <v>169</v>
      </c>
    </row>
    <row r="47" spans="1:17" ht="15">
      <c r="A47" s="20" t="s">
        <v>87</v>
      </c>
      <c r="B47" s="20" t="s">
        <v>86</v>
      </c>
      <c r="C47" s="105">
        <f aca="true" t="shared" si="25" ref="C47:N47">SUM(C48:C51)</f>
        <v>9129.894697200001</v>
      </c>
      <c r="D47" s="106">
        <f t="shared" si="25"/>
        <v>8629.858430700002</v>
      </c>
      <c r="E47" s="106">
        <f t="shared" si="25"/>
        <v>9246.14154</v>
      </c>
      <c r="F47" s="106">
        <f t="shared" si="25"/>
        <v>8530.8190817</v>
      </c>
      <c r="G47" s="106">
        <f t="shared" si="25"/>
        <v>9251.812939</v>
      </c>
      <c r="H47" s="106">
        <f t="shared" si="25"/>
        <v>8935.4997337</v>
      </c>
      <c r="I47" s="106">
        <f t="shared" si="25"/>
        <v>9129.894697200001</v>
      </c>
      <c r="J47" s="106">
        <f t="shared" si="25"/>
        <v>9253.457119900002</v>
      </c>
      <c r="K47" s="106">
        <f t="shared" si="25"/>
        <v>8832.3174193</v>
      </c>
      <c r="L47" s="106">
        <f t="shared" si="25"/>
        <v>9228.9340462</v>
      </c>
      <c r="M47" s="106">
        <f t="shared" si="25"/>
        <v>8944.643202399999</v>
      </c>
      <c r="N47" s="106">
        <f t="shared" si="25"/>
        <v>9120.0803328</v>
      </c>
      <c r="O47" s="107">
        <f t="shared" si="24"/>
        <v>108233.35324010001</v>
      </c>
      <c r="P47" s="182"/>
      <c r="Q47" t="s">
        <v>145</v>
      </c>
    </row>
    <row r="48" spans="1:17" ht="15">
      <c r="A48" s="104">
        <f>A38</f>
        <v>355.5</v>
      </c>
      <c r="B48" t="s">
        <v>80</v>
      </c>
      <c r="C48" s="134">
        <f>C44*$A$38/1000</f>
        <v>2537.6560514999996</v>
      </c>
      <c r="D48" s="135">
        <f aca="true" t="shared" si="26" ref="D48:N48">D44*$A$38/1000</f>
        <v>2386.7544780000003</v>
      </c>
      <c r="E48" s="135">
        <f t="shared" si="26"/>
        <v>2557.1417174999997</v>
      </c>
      <c r="F48" s="135">
        <f t="shared" si="26"/>
        <v>2369.7768644999996</v>
      </c>
      <c r="G48" s="135">
        <f t="shared" si="26"/>
        <v>2557.7041185</v>
      </c>
      <c r="H48" s="135">
        <f t="shared" si="26"/>
        <v>2471.4342224999996</v>
      </c>
      <c r="I48" s="135">
        <f t="shared" si="26"/>
        <v>2537.6560514999996</v>
      </c>
      <c r="J48" s="135">
        <f t="shared" si="26"/>
        <v>2557.6966530000004</v>
      </c>
      <c r="K48" s="135">
        <f t="shared" si="26"/>
        <v>2453.9603309999998</v>
      </c>
      <c r="L48" s="135">
        <f t="shared" si="26"/>
        <v>2554.6336649999994</v>
      </c>
      <c r="M48" s="135">
        <f t="shared" si="26"/>
        <v>2472.9582509999996</v>
      </c>
      <c r="N48" s="135">
        <f t="shared" si="26"/>
        <v>2536.5973725</v>
      </c>
      <c r="O48" s="136">
        <f t="shared" si="24"/>
        <v>29993.9697765</v>
      </c>
      <c r="P48" s="182">
        <f>O48/$O$47</f>
        <v>0.27712316840043494</v>
      </c>
      <c r="Q48" t="s">
        <v>141</v>
      </c>
    </row>
    <row r="49" spans="1:17" ht="15">
      <c r="A49">
        <f>A39</f>
        <v>481.1</v>
      </c>
      <c r="B49" t="s">
        <v>81</v>
      </c>
      <c r="C49" s="123">
        <f>C45*$A$39/1000</f>
        <v>3782.2114301</v>
      </c>
      <c r="D49" s="124">
        <f aca="true" t="shared" si="27" ref="D49:N49">D45*$A$39/1000</f>
        <v>3570.0934779000004</v>
      </c>
      <c r="E49" s="124">
        <f t="shared" si="27"/>
        <v>3831.1777881</v>
      </c>
      <c r="F49" s="124">
        <f t="shared" si="27"/>
        <v>3520.01626</v>
      </c>
      <c r="G49" s="124">
        <f t="shared" si="27"/>
        <v>3831.1431489000006</v>
      </c>
      <c r="H49" s="124">
        <f t="shared" si="27"/>
        <v>3701.6372831999997</v>
      </c>
      <c r="I49" s="124">
        <f t="shared" si="27"/>
        <v>3782.2114301</v>
      </c>
      <c r="J49" s="124">
        <f t="shared" si="27"/>
        <v>3832.8116037000004</v>
      </c>
      <c r="K49" s="124">
        <f t="shared" si="27"/>
        <v>3647.4043235</v>
      </c>
      <c r="L49" s="124">
        <f t="shared" si="27"/>
        <v>3832.2886480000006</v>
      </c>
      <c r="M49" s="124">
        <f t="shared" si="27"/>
        <v>3703.7897245999998</v>
      </c>
      <c r="N49" s="124">
        <f t="shared" si="27"/>
        <v>3778.0903274999996</v>
      </c>
      <c r="O49" s="125">
        <f t="shared" si="24"/>
        <v>44812.8754456</v>
      </c>
      <c r="P49" s="182">
        <f>O49/$O$47</f>
        <v>0.4140394259631699</v>
      </c>
      <c r="Q49" t="s">
        <v>142</v>
      </c>
    </row>
    <row r="50" spans="1:17" ht="15">
      <c r="A50">
        <f>A40</f>
        <v>266.8</v>
      </c>
      <c r="B50" t="s">
        <v>82</v>
      </c>
      <c r="C50" s="108">
        <f>C46*$A$40/1000</f>
        <v>2660.0272156</v>
      </c>
      <c r="D50" s="109">
        <f aca="true" t="shared" si="28" ref="D50:N50">D46*$A$40/1000</f>
        <v>2523.0104748000003</v>
      </c>
      <c r="E50" s="109">
        <f t="shared" si="28"/>
        <v>2707.8220344</v>
      </c>
      <c r="F50" s="109">
        <f t="shared" si="28"/>
        <v>2491.0259572</v>
      </c>
      <c r="G50" s="109">
        <f t="shared" si="28"/>
        <v>2712.9656716</v>
      </c>
      <c r="H50" s="109">
        <f t="shared" si="28"/>
        <v>2612.4282280000007</v>
      </c>
      <c r="I50" s="109">
        <f t="shared" si="28"/>
        <v>2660.0272156</v>
      </c>
      <c r="J50" s="109">
        <f t="shared" si="28"/>
        <v>2712.9488632000002</v>
      </c>
      <c r="K50" s="109">
        <f t="shared" si="28"/>
        <v>2580.9527648000003</v>
      </c>
      <c r="L50" s="109">
        <f t="shared" si="28"/>
        <v>2692.0117332</v>
      </c>
      <c r="M50" s="109">
        <f t="shared" si="28"/>
        <v>2617.8952268000003</v>
      </c>
      <c r="N50" s="109">
        <f t="shared" si="28"/>
        <v>2655.3926328</v>
      </c>
      <c r="O50" s="110">
        <f t="shared" si="24"/>
        <v>31626.508018</v>
      </c>
      <c r="P50" s="182">
        <f>O50/$O$47</f>
        <v>0.2922066726311359</v>
      </c>
      <c r="Q50" t="s">
        <v>144</v>
      </c>
    </row>
    <row r="51" spans="1:17" ht="15">
      <c r="A51" s="83">
        <v>150</v>
      </c>
      <c r="B51" t="s">
        <v>60</v>
      </c>
      <c r="C51" s="111">
        <f>$A$51</f>
        <v>150</v>
      </c>
      <c r="D51" s="112">
        <f aca="true" t="shared" si="29" ref="D51:N51">$A$51</f>
        <v>150</v>
      </c>
      <c r="E51" s="112">
        <f t="shared" si="29"/>
        <v>150</v>
      </c>
      <c r="F51" s="112">
        <f t="shared" si="29"/>
        <v>150</v>
      </c>
      <c r="G51" s="112">
        <f t="shared" si="29"/>
        <v>150</v>
      </c>
      <c r="H51" s="112">
        <f t="shared" si="29"/>
        <v>150</v>
      </c>
      <c r="I51" s="112">
        <f t="shared" si="29"/>
        <v>150</v>
      </c>
      <c r="J51" s="112">
        <f t="shared" si="29"/>
        <v>150</v>
      </c>
      <c r="K51" s="112">
        <f t="shared" si="29"/>
        <v>150</v>
      </c>
      <c r="L51" s="112">
        <f t="shared" si="29"/>
        <v>150</v>
      </c>
      <c r="M51" s="112">
        <f t="shared" si="29"/>
        <v>150</v>
      </c>
      <c r="N51" s="112">
        <f t="shared" si="29"/>
        <v>150</v>
      </c>
      <c r="O51" s="107">
        <f aca="true" t="shared" si="30" ref="O51:O60">SUM(C51:N51)</f>
        <v>1800</v>
      </c>
      <c r="P51" s="182">
        <f>O51/$O$47</f>
        <v>0.016630733005259118</v>
      </c>
      <c r="Q51" t="s">
        <v>147</v>
      </c>
    </row>
    <row r="52" spans="2:16" ht="15">
      <c r="B52" t="s">
        <v>109</v>
      </c>
      <c r="C52" s="178">
        <f>'B21'!C41</f>
        <v>30</v>
      </c>
      <c r="D52" s="112">
        <f>$C$52</f>
        <v>30</v>
      </c>
      <c r="E52" s="112">
        <f aca="true" t="shared" si="31" ref="E52:N52">$C$52</f>
        <v>30</v>
      </c>
      <c r="F52" s="112">
        <f t="shared" si="31"/>
        <v>30</v>
      </c>
      <c r="G52" s="112">
        <f t="shared" si="31"/>
        <v>30</v>
      </c>
      <c r="H52" s="112">
        <f t="shared" si="31"/>
        <v>30</v>
      </c>
      <c r="I52" s="112">
        <f t="shared" si="31"/>
        <v>30</v>
      </c>
      <c r="J52" s="112">
        <f t="shared" si="31"/>
        <v>30</v>
      </c>
      <c r="K52" s="112">
        <f t="shared" si="31"/>
        <v>30</v>
      </c>
      <c r="L52" s="112">
        <f t="shared" si="31"/>
        <v>30</v>
      </c>
      <c r="M52" s="112">
        <f t="shared" si="31"/>
        <v>30</v>
      </c>
      <c r="N52" s="112">
        <f t="shared" si="31"/>
        <v>30</v>
      </c>
      <c r="O52" s="107"/>
      <c r="P52" s="182"/>
    </row>
    <row r="53" spans="1:17" ht="15">
      <c r="A53" s="20" t="s">
        <v>84</v>
      </c>
      <c r="B53" s="20" t="s">
        <v>75</v>
      </c>
      <c r="C53" s="105">
        <f>SUM(C54:C60)</f>
        <v>4693.457227000001</v>
      </c>
      <c r="D53" s="106">
        <f aca="true" t="shared" si="32" ref="D53:N53">SUM(D54:D60)</f>
        <v>4462.572328599999</v>
      </c>
      <c r="E53" s="106">
        <f t="shared" si="32"/>
        <v>4745.3207944</v>
      </c>
      <c r="F53" s="106">
        <f t="shared" si="32"/>
        <v>4415.3406454</v>
      </c>
      <c r="G53" s="106">
        <f t="shared" si="32"/>
        <v>4746.9379702</v>
      </c>
      <c r="H53" s="106">
        <f t="shared" si="32"/>
        <v>4603.559386</v>
      </c>
      <c r="I53" s="106">
        <f t="shared" si="32"/>
        <v>4693.457227000001</v>
      </c>
      <c r="J53" s="106">
        <f t="shared" si="32"/>
        <v>4747.991656</v>
      </c>
      <c r="K53" s="106">
        <f t="shared" si="32"/>
        <v>4553.6343123999995</v>
      </c>
      <c r="L53" s="106">
        <f t="shared" si="32"/>
        <v>4740.6889102000005</v>
      </c>
      <c r="M53" s="106">
        <f t="shared" si="32"/>
        <v>4607.0271274</v>
      </c>
      <c r="N53" s="106">
        <f t="shared" si="32"/>
        <v>4689.146660799999</v>
      </c>
      <c r="O53" s="107">
        <f>SUM(C53:N53)</f>
        <v>55699.13424539999</v>
      </c>
      <c r="P53" s="182"/>
      <c r="Q53" t="s">
        <v>75</v>
      </c>
    </row>
    <row r="54" spans="1:17" ht="15">
      <c r="A54" s="82">
        <v>16990</v>
      </c>
      <c r="B54" s="18" t="s">
        <v>71</v>
      </c>
      <c r="C54" s="111">
        <f>C$52/1000*$A$54</f>
        <v>509.7</v>
      </c>
      <c r="D54" s="112">
        <f aca="true" t="shared" si="33" ref="D54:N54">D$52/1000*$A$54</f>
        <v>509.7</v>
      </c>
      <c r="E54" s="112">
        <f t="shared" si="33"/>
        <v>509.7</v>
      </c>
      <c r="F54" s="112">
        <f t="shared" si="33"/>
        <v>509.7</v>
      </c>
      <c r="G54" s="112">
        <f t="shared" si="33"/>
        <v>509.7</v>
      </c>
      <c r="H54" s="112">
        <f t="shared" si="33"/>
        <v>509.7</v>
      </c>
      <c r="I54" s="112">
        <f t="shared" si="33"/>
        <v>509.7</v>
      </c>
      <c r="J54" s="112">
        <f t="shared" si="33"/>
        <v>509.7</v>
      </c>
      <c r="K54" s="112">
        <f t="shared" si="33"/>
        <v>509.7</v>
      </c>
      <c r="L54" s="112">
        <f t="shared" si="33"/>
        <v>509.7</v>
      </c>
      <c r="M54" s="112">
        <f t="shared" si="33"/>
        <v>509.7</v>
      </c>
      <c r="N54" s="112">
        <f t="shared" si="33"/>
        <v>509.7</v>
      </c>
      <c r="O54" s="107">
        <f t="shared" si="30"/>
        <v>6116.399999999999</v>
      </c>
      <c r="P54" s="182">
        <f>O54/$O$53</f>
        <v>0.1098114016108811</v>
      </c>
      <c r="Q54" t="s">
        <v>149</v>
      </c>
    </row>
    <row r="55" spans="1:17" ht="15">
      <c r="A55" s="82">
        <v>1.06</v>
      </c>
      <c r="B55" s="18" t="s">
        <v>72</v>
      </c>
      <c r="C55" s="111">
        <f>C$52*$A$55</f>
        <v>31.8</v>
      </c>
      <c r="D55" s="112">
        <f aca="true" t="shared" si="34" ref="D55:N55">D$52*$A$55</f>
        <v>31.8</v>
      </c>
      <c r="E55" s="112">
        <f t="shared" si="34"/>
        <v>31.8</v>
      </c>
      <c r="F55" s="112">
        <f t="shared" si="34"/>
        <v>31.8</v>
      </c>
      <c r="G55" s="112">
        <f t="shared" si="34"/>
        <v>31.8</v>
      </c>
      <c r="H55" s="112">
        <f t="shared" si="34"/>
        <v>31.8</v>
      </c>
      <c r="I55" s="112">
        <f t="shared" si="34"/>
        <v>31.8</v>
      </c>
      <c r="J55" s="112">
        <f t="shared" si="34"/>
        <v>31.8</v>
      </c>
      <c r="K55" s="112">
        <f t="shared" si="34"/>
        <v>31.8</v>
      </c>
      <c r="L55" s="112">
        <f t="shared" si="34"/>
        <v>31.8</v>
      </c>
      <c r="M55" s="112">
        <f t="shared" si="34"/>
        <v>31.8</v>
      </c>
      <c r="N55" s="112">
        <f t="shared" si="34"/>
        <v>31.8</v>
      </c>
      <c r="O55" s="107">
        <f t="shared" si="30"/>
        <v>381.6000000000001</v>
      </c>
      <c r="P55" s="182">
        <f aca="true" t="shared" si="35" ref="P55:P60">O55/$O$53</f>
        <v>0.006851093920396351</v>
      </c>
      <c r="Q55" t="s">
        <v>148</v>
      </c>
    </row>
    <row r="56" spans="1:17" ht="15">
      <c r="A56" s="83">
        <v>130.3</v>
      </c>
      <c r="B56" t="s">
        <v>73</v>
      </c>
      <c r="C56" s="134">
        <f>C44/1000*$A$56</f>
        <v>930.1169719</v>
      </c>
      <c r="D56" s="135">
        <f aca="true" t="shared" si="36" ref="D56:N56">D44/1000*$A$56</f>
        <v>874.8076188000001</v>
      </c>
      <c r="E56" s="135">
        <f t="shared" si="36"/>
        <v>937.2589754999999</v>
      </c>
      <c r="F56" s="135">
        <f t="shared" si="36"/>
        <v>868.5848816999999</v>
      </c>
      <c r="G56" s="135">
        <f t="shared" si="36"/>
        <v>937.4651101</v>
      </c>
      <c r="H56" s="135">
        <f t="shared" si="36"/>
        <v>905.8449485</v>
      </c>
      <c r="I56" s="135">
        <f t="shared" si="36"/>
        <v>930.1169719</v>
      </c>
      <c r="J56" s="135">
        <f t="shared" si="36"/>
        <v>937.4623738000001</v>
      </c>
      <c r="K56" s="135">
        <f t="shared" si="36"/>
        <v>899.4403126</v>
      </c>
      <c r="L56" s="135">
        <f t="shared" si="36"/>
        <v>936.339709</v>
      </c>
      <c r="M56" s="135">
        <f t="shared" si="36"/>
        <v>906.4035445999999</v>
      </c>
      <c r="N56" s="135">
        <f t="shared" si="36"/>
        <v>929.7289385000001</v>
      </c>
      <c r="O56" s="136">
        <f>SUM(C56:N56)</f>
        <v>10993.5703569</v>
      </c>
      <c r="P56" s="182">
        <f t="shared" si="35"/>
        <v>0.1973741693805218</v>
      </c>
      <c r="Q56" t="s">
        <v>151</v>
      </c>
    </row>
    <row r="57" spans="1:17" ht="15">
      <c r="A57" s="83">
        <v>299.5</v>
      </c>
      <c r="B57" t="s">
        <v>74</v>
      </c>
      <c r="C57" s="123">
        <f>C45/1000*$A$57</f>
        <v>2354.5465045</v>
      </c>
      <c r="D57" s="124">
        <f aca="true" t="shared" si="37" ref="D57:N57">D45/1000*$A$57</f>
        <v>2222.4963555</v>
      </c>
      <c r="E57" s="124">
        <f t="shared" si="37"/>
        <v>2385.0296144999998</v>
      </c>
      <c r="F57" s="124">
        <f t="shared" si="37"/>
        <v>2191.3217</v>
      </c>
      <c r="G57" s="124">
        <f t="shared" si="37"/>
        <v>2385.0080505</v>
      </c>
      <c r="H57" s="124">
        <f t="shared" si="37"/>
        <v>2304.3865439999995</v>
      </c>
      <c r="I57" s="124">
        <f t="shared" si="37"/>
        <v>2354.5465045</v>
      </c>
      <c r="J57" s="124">
        <f t="shared" si="37"/>
        <v>2386.0467165</v>
      </c>
      <c r="K57" s="124">
        <f t="shared" si="37"/>
        <v>2270.6248075</v>
      </c>
      <c r="L57" s="124">
        <f t="shared" si="37"/>
        <v>2385.72116</v>
      </c>
      <c r="M57" s="124">
        <f t="shared" si="37"/>
        <v>2305.726507</v>
      </c>
      <c r="N57" s="124">
        <f t="shared" si="37"/>
        <v>2351.9809874999996</v>
      </c>
      <c r="O57" s="125">
        <f t="shared" si="30"/>
        <v>27897.435451999998</v>
      </c>
      <c r="P57" s="182">
        <f t="shared" si="35"/>
        <v>0.5008594088570408</v>
      </c>
      <c r="Q57" t="s">
        <v>152</v>
      </c>
    </row>
    <row r="58" spans="1:17" ht="15">
      <c r="A58" s="83">
        <v>67.3</v>
      </c>
      <c r="B58" t="s">
        <v>74</v>
      </c>
      <c r="C58" s="113">
        <f>C46/1000*$A$58</f>
        <v>670.9888741</v>
      </c>
      <c r="D58" s="114">
        <f aca="true" t="shared" si="38" ref="D58:N58">D46/1000*$A$58</f>
        <v>636.4265553</v>
      </c>
      <c r="E58" s="114">
        <f t="shared" si="38"/>
        <v>683.0450634</v>
      </c>
      <c r="F58" s="114">
        <f t="shared" si="38"/>
        <v>628.3584966999999</v>
      </c>
      <c r="G58" s="114">
        <f t="shared" si="38"/>
        <v>684.3425401000001</v>
      </c>
      <c r="H58" s="114">
        <f t="shared" si="38"/>
        <v>658.982083</v>
      </c>
      <c r="I58" s="114">
        <f t="shared" si="38"/>
        <v>670.9888741</v>
      </c>
      <c r="J58" s="114">
        <f t="shared" si="38"/>
        <v>684.3383001999999</v>
      </c>
      <c r="K58" s="114">
        <f t="shared" si="38"/>
        <v>651.0424328</v>
      </c>
      <c r="L58" s="114">
        <f t="shared" si="38"/>
        <v>679.0569327000001</v>
      </c>
      <c r="M58" s="114">
        <f t="shared" si="38"/>
        <v>660.3611273000001</v>
      </c>
      <c r="N58" s="114">
        <f t="shared" si="38"/>
        <v>669.8198057999999</v>
      </c>
      <c r="O58" s="110">
        <f t="shared" si="30"/>
        <v>7977.7510855</v>
      </c>
      <c r="P58" s="182">
        <f t="shared" si="35"/>
        <v>0.14322935524188793</v>
      </c>
      <c r="Q58" t="s">
        <v>154</v>
      </c>
    </row>
    <row r="59" spans="1:18" s="18" customFormat="1" ht="15">
      <c r="A59" s="82">
        <v>6.5</v>
      </c>
      <c r="B59" s="18" t="s">
        <v>111</v>
      </c>
      <c r="C59" s="121">
        <f>C$43/1000*$A$59</f>
        <v>162.30487650000003</v>
      </c>
      <c r="D59" s="120">
        <f aca="true" t="shared" si="39" ref="D59:N59">D$43/1000*$A$59</f>
        <v>153.341799</v>
      </c>
      <c r="E59" s="120">
        <f t="shared" si="39"/>
        <v>164.48714099999998</v>
      </c>
      <c r="F59" s="120">
        <f t="shared" si="39"/>
        <v>151.575567</v>
      </c>
      <c r="G59" s="120">
        <f t="shared" si="39"/>
        <v>164.62226950000004</v>
      </c>
      <c r="H59" s="120">
        <f t="shared" si="39"/>
        <v>158.84581050000003</v>
      </c>
      <c r="I59" s="120">
        <f t="shared" si="39"/>
        <v>162.30487650000003</v>
      </c>
      <c r="J59" s="120">
        <f t="shared" si="39"/>
        <v>164.64426550000002</v>
      </c>
      <c r="K59" s="120">
        <f t="shared" si="39"/>
        <v>157.0267595</v>
      </c>
      <c r="L59" s="120">
        <f t="shared" si="39"/>
        <v>164.07110850000004</v>
      </c>
      <c r="M59" s="120">
        <f t="shared" si="39"/>
        <v>159.03594850000002</v>
      </c>
      <c r="N59" s="120">
        <f t="shared" si="39"/>
        <v>162.11692900000003</v>
      </c>
      <c r="O59" s="122">
        <f t="shared" si="30"/>
        <v>1924.3773510000003</v>
      </c>
      <c r="P59" s="182">
        <f t="shared" si="35"/>
        <v>0.03454950201777918</v>
      </c>
      <c r="Q59" t="s">
        <v>150</v>
      </c>
      <c r="R59"/>
    </row>
    <row r="60" spans="1:18" ht="15.75" thickBot="1">
      <c r="A60" s="83">
        <v>34</v>
      </c>
      <c r="B60" t="s">
        <v>60</v>
      </c>
      <c r="C60" s="115">
        <f>$A$60</f>
        <v>34</v>
      </c>
      <c r="D60" s="116">
        <f aca="true" t="shared" si="40" ref="D60:N60">$A$60</f>
        <v>34</v>
      </c>
      <c r="E60" s="116">
        <f t="shared" si="40"/>
        <v>34</v>
      </c>
      <c r="F60" s="116">
        <f t="shared" si="40"/>
        <v>34</v>
      </c>
      <c r="G60" s="116">
        <f t="shared" si="40"/>
        <v>34</v>
      </c>
      <c r="H60" s="116">
        <f t="shared" si="40"/>
        <v>34</v>
      </c>
      <c r="I60" s="116">
        <f t="shared" si="40"/>
        <v>34</v>
      </c>
      <c r="J60" s="116">
        <f t="shared" si="40"/>
        <v>34</v>
      </c>
      <c r="K60" s="116">
        <f t="shared" si="40"/>
        <v>34</v>
      </c>
      <c r="L60" s="116">
        <f t="shared" si="40"/>
        <v>34</v>
      </c>
      <c r="M60" s="116">
        <f t="shared" si="40"/>
        <v>34</v>
      </c>
      <c r="N60" s="116">
        <f t="shared" si="40"/>
        <v>34</v>
      </c>
      <c r="O60" s="117">
        <f t="shared" si="30"/>
        <v>408</v>
      </c>
      <c r="P60" s="182">
        <f t="shared" si="35"/>
        <v>0.007325068971492953</v>
      </c>
      <c r="Q60" s="18" t="s">
        <v>147</v>
      </c>
      <c r="R60" s="18"/>
    </row>
    <row r="61" spans="3:15" ht="15"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 ht="15">
      <c r="B62" s="20" t="s">
        <v>88</v>
      </c>
      <c r="C62" s="118">
        <f aca="true" t="shared" si="41" ref="C62:O62">C47+C53</f>
        <v>13823.351924200002</v>
      </c>
      <c r="D62" s="118">
        <f t="shared" si="41"/>
        <v>13092.430759300001</v>
      </c>
      <c r="E62" s="118">
        <f t="shared" si="41"/>
        <v>13991.4623344</v>
      </c>
      <c r="F62" s="118">
        <f t="shared" si="41"/>
        <v>12946.1597271</v>
      </c>
      <c r="G62" s="118">
        <f t="shared" si="41"/>
        <v>13998.7509092</v>
      </c>
      <c r="H62" s="118">
        <f t="shared" si="41"/>
        <v>13539.0591197</v>
      </c>
      <c r="I62" s="118">
        <f t="shared" si="41"/>
        <v>13823.351924200002</v>
      </c>
      <c r="J62" s="118">
        <f t="shared" si="41"/>
        <v>14001.448775900002</v>
      </c>
      <c r="K62" s="118">
        <f t="shared" si="41"/>
        <v>13385.951731699999</v>
      </c>
      <c r="L62" s="118">
        <f t="shared" si="41"/>
        <v>13969.6229564</v>
      </c>
      <c r="M62" s="118">
        <f t="shared" si="41"/>
        <v>13551.6703298</v>
      </c>
      <c r="N62" s="118">
        <f t="shared" si="41"/>
        <v>13809.2269936</v>
      </c>
      <c r="O62" s="118">
        <f t="shared" si="41"/>
        <v>163932.4874855</v>
      </c>
    </row>
    <row r="63" spans="4:15" ht="15"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4:15" ht="15">
      <c r="D64" s="64"/>
      <c r="E64" s="64"/>
      <c r="F64" s="64"/>
      <c r="G64" s="64"/>
      <c r="H64" s="64"/>
      <c r="I64" s="64"/>
      <c r="J64" s="64"/>
      <c r="K64" s="64"/>
      <c r="L64" s="63"/>
      <c r="M64" s="63"/>
      <c r="N64" s="63"/>
      <c r="O64" s="63"/>
    </row>
    <row r="65" spans="13:15" ht="15">
      <c r="M65" s="16"/>
      <c r="O65" s="16"/>
    </row>
  </sheetData>
  <sheetProtection/>
  <mergeCells count="24">
    <mergeCell ref="X2:Y2"/>
    <mergeCell ref="Z2:AA2"/>
    <mergeCell ref="AB2:AC2"/>
    <mergeCell ref="AD2:AE2"/>
    <mergeCell ref="P42:T42"/>
    <mergeCell ref="D1:H1"/>
    <mergeCell ref="T1:V1"/>
    <mergeCell ref="AF1:AG1"/>
    <mergeCell ref="D2:E2"/>
    <mergeCell ref="F2:G2"/>
    <mergeCell ref="H2:I2"/>
    <mergeCell ref="J2:K2"/>
    <mergeCell ref="L2:M2"/>
    <mergeCell ref="N2:O2"/>
    <mergeCell ref="P2:Q2"/>
    <mergeCell ref="AF2:AG2"/>
    <mergeCell ref="C29:D29"/>
    <mergeCell ref="E29:F29"/>
    <mergeCell ref="S29:T29"/>
    <mergeCell ref="U29:V29"/>
    <mergeCell ref="AE29:AF29"/>
    <mergeCell ref="AG29:AH29"/>
    <mergeCell ref="T2:U2"/>
    <mergeCell ref="V2:W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WORKGROUP</dc:creator>
  <cp:keywords/>
  <dc:description/>
  <cp:lastModifiedBy>a</cp:lastModifiedBy>
  <dcterms:created xsi:type="dcterms:W3CDTF">2012-04-16T16:35:49Z</dcterms:created>
  <dcterms:modified xsi:type="dcterms:W3CDTF">2012-07-04T15:52:52Z</dcterms:modified>
  <cp:category/>
  <cp:version/>
  <cp:contentType/>
  <cp:contentStatus/>
</cp:coreProperties>
</file>